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ethod\MS\Angiogenesis\Protein cell\"/>
    </mc:Choice>
  </mc:AlternateContent>
  <xr:revisionPtr revIDLastSave="0" documentId="13_ncr:1_{D6CF447C-766A-4E0C-9D4F-2988C18B2191}" xr6:coauthVersionLast="47" xr6:coauthVersionMax="47" xr10:uidLastSave="{00000000-0000-0000-0000-000000000000}"/>
  <bookViews>
    <workbookView xWindow="-110" yWindow="-110" windowWidth="19420" windowHeight="10420" xr2:uid="{E7469FD7-07EF-FD4D-AEBA-6C053F99FF76}"/>
  </bookViews>
  <sheets>
    <sheet name="Table S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1" l="1"/>
  <c r="C216" i="1"/>
  <c r="E26" i="1"/>
  <c r="E213" i="1"/>
  <c r="E230" i="1"/>
  <c r="E184" i="1"/>
  <c r="E100" i="1"/>
  <c r="E72" i="1"/>
  <c r="E271" i="1"/>
  <c r="E229" i="1"/>
  <c r="E203" i="1"/>
  <c r="C213" i="1"/>
  <c r="C230" i="1"/>
  <c r="C184" i="1"/>
  <c r="F184" i="1"/>
  <c r="C100" i="1"/>
  <c r="C72" i="1"/>
  <c r="C271" i="1"/>
  <c r="C229" i="1"/>
  <c r="C203" i="1"/>
  <c r="E338" i="1"/>
  <c r="E355" i="1"/>
  <c r="E153" i="1"/>
  <c r="E175" i="1"/>
  <c r="E123" i="1"/>
  <c r="C338" i="1"/>
  <c r="C355" i="1"/>
  <c r="C153" i="1"/>
  <c r="C175" i="1"/>
  <c r="C123" i="1"/>
  <c r="E344" i="1"/>
  <c r="E108" i="1"/>
  <c r="E322" i="1"/>
  <c r="E121" i="1"/>
  <c r="E122" i="1"/>
  <c r="E257" i="1"/>
  <c r="C344" i="1"/>
  <c r="C108" i="1"/>
  <c r="C322" i="1"/>
  <c r="C121" i="1"/>
  <c r="C122" i="1"/>
  <c r="C257" i="1"/>
  <c r="E378" i="1"/>
  <c r="E47" i="1"/>
  <c r="E65" i="1"/>
  <c r="E81" i="1"/>
  <c r="E222" i="1"/>
  <c r="E228" i="1"/>
  <c r="E227" i="1"/>
  <c r="E320" i="1"/>
  <c r="E321" i="1"/>
  <c r="C378" i="1"/>
  <c r="C47" i="1"/>
  <c r="C65" i="1"/>
  <c r="C81" i="1"/>
  <c r="C222" i="1"/>
  <c r="C228" i="1"/>
  <c r="C227" i="1"/>
  <c r="C320" i="1"/>
  <c r="C321" i="1"/>
  <c r="E189" i="1"/>
  <c r="E214" i="1"/>
  <c r="E233" i="1"/>
  <c r="E234" i="1"/>
  <c r="E69" i="1"/>
  <c r="C189" i="1"/>
  <c r="C214" i="1"/>
  <c r="C233" i="1"/>
  <c r="C234" i="1"/>
  <c r="C69" i="1"/>
  <c r="E42" i="1"/>
  <c r="E43" i="1"/>
  <c r="E44" i="1"/>
  <c r="E377" i="1"/>
  <c r="E387" i="1"/>
  <c r="E70" i="1"/>
  <c r="E67" i="1"/>
  <c r="E68" i="1"/>
  <c r="E41" i="1"/>
  <c r="C42" i="1"/>
  <c r="C43" i="1"/>
  <c r="C44" i="1"/>
  <c r="C377" i="1"/>
  <c r="C387" i="1"/>
  <c r="C70" i="1"/>
  <c r="C67" i="1"/>
  <c r="C68" i="1"/>
  <c r="C41" i="1"/>
  <c r="E364" i="1"/>
  <c r="E198" i="1"/>
  <c r="E45" i="1"/>
  <c r="E206" i="1"/>
  <c r="E14" i="1"/>
  <c r="E7" i="1"/>
  <c r="E33" i="1"/>
  <c r="C198" i="1"/>
  <c r="C45" i="1"/>
  <c r="C206" i="1"/>
  <c r="C14" i="1"/>
  <c r="C7" i="1"/>
  <c r="C33" i="1"/>
  <c r="C364" i="1"/>
  <c r="E346" i="1"/>
  <c r="E341" i="1"/>
  <c r="E323" i="1"/>
  <c r="E60" i="1"/>
  <c r="E313" i="1"/>
  <c r="E49" i="1"/>
  <c r="E299" i="1"/>
  <c r="E326" i="1"/>
  <c r="C341" i="1"/>
  <c r="C323" i="1"/>
  <c r="C60" i="1"/>
  <c r="C313" i="1"/>
  <c r="C49" i="1"/>
  <c r="C299" i="1"/>
  <c r="C326" i="1"/>
  <c r="C346" i="1"/>
  <c r="E287" i="1"/>
  <c r="E267" i="1"/>
  <c r="E202" i="1"/>
  <c r="E342" i="1"/>
  <c r="E351" i="1"/>
  <c r="E292" i="1"/>
  <c r="E190" i="1"/>
  <c r="E4" i="1"/>
  <c r="E71" i="1"/>
  <c r="C287" i="1"/>
  <c r="C267" i="1"/>
  <c r="C202" i="1"/>
  <c r="C342" i="1"/>
  <c r="C351" i="1"/>
  <c r="C292" i="1"/>
  <c r="C190" i="1"/>
  <c r="C4" i="1"/>
  <c r="C71" i="1"/>
  <c r="E241" i="1"/>
  <c r="E331" i="1"/>
  <c r="E317" i="1"/>
  <c r="E74" i="1"/>
  <c r="E254" i="1"/>
  <c r="E199" i="1"/>
  <c r="E369" i="1"/>
  <c r="E185" i="1"/>
  <c r="E311" i="1"/>
  <c r="C241" i="1"/>
  <c r="C331" i="1"/>
  <c r="C317" i="1"/>
  <c r="C74" i="1"/>
  <c r="C254" i="1"/>
  <c r="C199" i="1"/>
  <c r="C369" i="1"/>
  <c r="C185" i="1"/>
  <c r="F185" i="1"/>
  <c r="C311" i="1"/>
  <c r="C201" i="1"/>
  <c r="C191" i="1"/>
  <c r="C303" i="1"/>
  <c r="C89" i="1"/>
  <c r="C196" i="1"/>
  <c r="C343" i="1"/>
  <c r="C248" i="1"/>
  <c r="C34" i="1"/>
  <c r="C262" i="1"/>
  <c r="E201" i="1"/>
  <c r="E191" i="1"/>
  <c r="E303" i="1"/>
  <c r="E89" i="1"/>
  <c r="E196" i="1"/>
  <c r="E343" i="1"/>
  <c r="E248" i="1"/>
  <c r="E34" i="1"/>
  <c r="E262" i="1"/>
  <c r="E232" i="1"/>
  <c r="E304" i="1"/>
  <c r="E316" i="1"/>
  <c r="E125" i="1"/>
  <c r="E50" i="1"/>
  <c r="E91" i="1"/>
  <c r="E188" i="1"/>
  <c r="E265" i="1"/>
  <c r="E274" i="1"/>
  <c r="C232" i="1"/>
  <c r="C304" i="1"/>
  <c r="C316" i="1"/>
  <c r="C125" i="1"/>
  <c r="C50" i="1"/>
  <c r="C91" i="1"/>
  <c r="C188" i="1"/>
  <c r="C265" i="1"/>
  <c r="C274" i="1"/>
  <c r="E212" i="1"/>
  <c r="E171" i="1"/>
  <c r="E132" i="1"/>
  <c r="E245" i="1"/>
  <c r="E272" i="1"/>
  <c r="E168" i="1"/>
  <c r="E255" i="1"/>
  <c r="E192" i="1"/>
  <c r="E226" i="1"/>
  <c r="E386" i="1"/>
  <c r="C212" i="1"/>
  <c r="C171" i="1"/>
  <c r="C132" i="1"/>
  <c r="C245" i="1"/>
  <c r="C272" i="1"/>
  <c r="C168" i="1"/>
  <c r="C255" i="1"/>
  <c r="C192" i="1"/>
  <c r="C226" i="1"/>
  <c r="C386" i="1"/>
  <c r="E247" i="1"/>
  <c r="E194" i="1"/>
  <c r="E236" i="1"/>
  <c r="E8" i="1"/>
  <c r="E101" i="1"/>
  <c r="E336" i="1"/>
  <c r="E90" i="1"/>
  <c r="E340" i="1"/>
  <c r="E253" i="1"/>
  <c r="C247" i="1"/>
  <c r="C194" i="1"/>
  <c r="C236" i="1"/>
  <c r="C8" i="1"/>
  <c r="C101" i="1"/>
  <c r="C336" i="1"/>
  <c r="C90" i="1"/>
  <c r="C340" i="1"/>
  <c r="C253" i="1"/>
  <c r="E356" i="1"/>
  <c r="E177" i="1"/>
  <c r="E187" i="1"/>
  <c r="E204" i="1"/>
  <c r="E48" i="1"/>
  <c r="E92" i="1"/>
  <c r="E15" i="1"/>
  <c r="E285" i="1"/>
  <c r="E318" i="1"/>
  <c r="C356" i="1"/>
  <c r="C177" i="1"/>
  <c r="C187" i="1"/>
  <c r="C204" i="1"/>
  <c r="C48" i="1"/>
  <c r="C92" i="1"/>
  <c r="C15" i="1"/>
  <c r="C285" i="1"/>
  <c r="C318" i="1"/>
  <c r="F318" i="1"/>
  <c r="E94" i="1"/>
  <c r="E58" i="1"/>
  <c r="E183" i="1"/>
  <c r="E332" i="1"/>
  <c r="E56" i="1"/>
  <c r="E23" i="1"/>
  <c r="E120" i="1"/>
  <c r="E64" i="1"/>
  <c r="C94" i="1"/>
  <c r="C58" i="1"/>
  <c r="C183" i="1"/>
  <c r="F183" i="1"/>
  <c r="C332" i="1"/>
  <c r="C56" i="1"/>
  <c r="C23" i="1"/>
  <c r="C120" i="1"/>
  <c r="C64" i="1"/>
  <c r="E210" i="1"/>
  <c r="E80" i="1"/>
  <c r="E261" i="1"/>
  <c r="E200" i="1"/>
  <c r="E54" i="1"/>
  <c r="E374" i="1"/>
  <c r="E385" i="1"/>
  <c r="E52" i="1"/>
  <c r="E79" i="1"/>
  <c r="E82" i="1"/>
  <c r="C210" i="1"/>
  <c r="C80" i="1"/>
  <c r="C261" i="1"/>
  <c r="C200" i="1"/>
  <c r="C54" i="1"/>
  <c r="C374" i="1"/>
  <c r="C385" i="1"/>
  <c r="C52" i="1"/>
  <c r="C79" i="1"/>
  <c r="C82" i="1"/>
  <c r="E11" i="1"/>
  <c r="E242" i="1"/>
  <c r="E286" i="1"/>
  <c r="E349" i="1"/>
  <c r="E223" i="1"/>
  <c r="E40" i="1"/>
  <c r="E231" i="1"/>
  <c r="E170" i="1"/>
  <c r="E28" i="1"/>
  <c r="C11" i="1"/>
  <c r="C242" i="1"/>
  <c r="C286" i="1"/>
  <c r="C349" i="1"/>
  <c r="C223" i="1"/>
  <c r="C40" i="1"/>
  <c r="C231" i="1"/>
  <c r="C170" i="1"/>
  <c r="C28" i="1"/>
  <c r="E143" i="1"/>
  <c r="E382" i="1"/>
  <c r="E335" i="1"/>
  <c r="E330" i="1"/>
  <c r="E37" i="1"/>
  <c r="E270" i="1"/>
  <c r="E31" i="1"/>
  <c r="E173" i="1"/>
  <c r="C143" i="1"/>
  <c r="C382" i="1"/>
  <c r="C335" i="1"/>
  <c r="C330" i="1"/>
  <c r="C37" i="1"/>
  <c r="C270" i="1"/>
  <c r="C31" i="1"/>
  <c r="C173" i="1"/>
  <c r="E181" i="1"/>
  <c r="E277" i="1"/>
  <c r="E36" i="1"/>
  <c r="E164" i="1"/>
  <c r="E370" i="1"/>
  <c r="E350" i="1"/>
  <c r="E384" i="1"/>
  <c r="E329" i="1"/>
  <c r="E19" i="1"/>
  <c r="E107" i="1"/>
  <c r="C181" i="1"/>
  <c r="C277" i="1"/>
  <c r="C36" i="1"/>
  <c r="C164" i="1"/>
  <c r="C370" i="1"/>
  <c r="C350" i="1"/>
  <c r="C384" i="1"/>
  <c r="C329" i="1"/>
  <c r="C19" i="1"/>
  <c r="C107" i="1"/>
  <c r="E16" i="1"/>
  <c r="E391" i="1"/>
  <c r="E243" i="1"/>
  <c r="E166" i="1"/>
  <c r="E352" i="1"/>
  <c r="E93" i="1"/>
  <c r="E269" i="1"/>
  <c r="E361" i="1"/>
  <c r="E328" i="1"/>
  <c r="E259" i="1"/>
  <c r="C16" i="1"/>
  <c r="C391" i="1"/>
  <c r="C243" i="1"/>
  <c r="C166" i="1"/>
  <c r="C352" i="1"/>
  <c r="C93" i="1"/>
  <c r="C269" i="1"/>
  <c r="C361" i="1"/>
  <c r="C328" i="1"/>
  <c r="C259" i="1"/>
  <c r="E104" i="1"/>
  <c r="E29" i="1"/>
  <c r="E211" i="1"/>
  <c r="E18" i="1"/>
  <c r="E381" i="1"/>
  <c r="E246" i="1"/>
  <c r="E256" i="1"/>
  <c r="E273" i="1"/>
  <c r="C104" i="1"/>
  <c r="C29" i="1"/>
  <c r="C211" i="1"/>
  <c r="C18" i="1"/>
  <c r="C381" i="1"/>
  <c r="C246" i="1"/>
  <c r="C256" i="1"/>
  <c r="C273" i="1"/>
  <c r="E244" i="1"/>
  <c r="E284" i="1"/>
  <c r="E152" i="1"/>
  <c r="E375" i="1"/>
  <c r="E345" i="1"/>
  <c r="E95" i="1"/>
  <c r="E73" i="1"/>
  <c r="E53" i="1"/>
  <c r="C244" i="1"/>
  <c r="C284" i="1"/>
  <c r="C152" i="1"/>
  <c r="C375" i="1"/>
  <c r="C345" i="1"/>
  <c r="C95" i="1"/>
  <c r="C73" i="1"/>
  <c r="C53" i="1"/>
  <c r="E61" i="1"/>
  <c r="E51" i="1"/>
  <c r="E315" i="1"/>
  <c r="E13" i="1"/>
  <c r="E371" i="1"/>
  <c r="E161" i="1"/>
  <c r="E276" i="1"/>
  <c r="E357" i="1"/>
  <c r="C61" i="1"/>
  <c r="C51" i="1"/>
  <c r="C315" i="1"/>
  <c r="C13" i="1"/>
  <c r="C371" i="1"/>
  <c r="C161" i="1"/>
  <c r="C276" i="1"/>
  <c r="C357" i="1"/>
  <c r="E314" i="1"/>
  <c r="E362" i="1"/>
  <c r="E308" i="1"/>
  <c r="E167" i="1"/>
  <c r="E12" i="1"/>
  <c r="E324" i="1"/>
  <c r="E319" i="1"/>
  <c r="E17" i="1"/>
  <c r="C314" i="1"/>
  <c r="C362" i="1"/>
  <c r="C308" i="1"/>
  <c r="C167" i="1"/>
  <c r="C12" i="1"/>
  <c r="C324" i="1"/>
  <c r="C319" i="1"/>
  <c r="C17" i="1"/>
  <c r="E217" i="1"/>
  <c r="E88" i="1"/>
  <c r="E157" i="1"/>
  <c r="E368" i="1"/>
  <c r="E280" i="1"/>
  <c r="E165" i="1"/>
  <c r="E282" i="1"/>
  <c r="E281" i="1"/>
  <c r="E75" i="1"/>
  <c r="C217" i="1"/>
  <c r="C88" i="1"/>
  <c r="C157" i="1"/>
  <c r="C368" i="1"/>
  <c r="F368" i="1"/>
  <c r="C280" i="1"/>
  <c r="C165" i="1"/>
  <c r="C282" i="1"/>
  <c r="C281" i="1"/>
  <c r="C75" i="1"/>
  <c r="E35" i="1"/>
  <c r="E237" i="1"/>
  <c r="E263" i="1"/>
  <c r="E348" i="1"/>
  <c r="E312" i="1"/>
  <c r="E22" i="1"/>
  <c r="E283" i="1"/>
  <c r="E87" i="1"/>
  <c r="C35" i="1"/>
  <c r="C237" i="1"/>
  <c r="C263" i="1"/>
  <c r="C348" i="1"/>
  <c r="C312" i="1"/>
  <c r="C22" i="1"/>
  <c r="C283" i="1"/>
  <c r="C87" i="1"/>
  <c r="C268" i="1"/>
  <c r="C305" i="1"/>
  <c r="C275" i="1"/>
  <c r="C147" i="1"/>
  <c r="C66" i="1"/>
  <c r="C372" i="1"/>
  <c r="C240" i="1"/>
  <c r="C260" i="1"/>
  <c r="C279" i="1"/>
  <c r="E268" i="1"/>
  <c r="E305" i="1"/>
  <c r="E275" i="1"/>
  <c r="E147" i="1"/>
  <c r="E66" i="1"/>
  <c r="E372" i="1"/>
  <c r="E240" i="1"/>
  <c r="E260" i="1"/>
  <c r="E279" i="1"/>
  <c r="E96" i="1"/>
  <c r="E252" i="1"/>
  <c r="E327" i="1"/>
  <c r="E325" i="1"/>
  <c r="E140" i="1"/>
  <c r="E148" i="1"/>
  <c r="E337" i="1"/>
  <c r="E288" i="1"/>
  <c r="E359" i="1"/>
  <c r="C96" i="1"/>
  <c r="C252" i="1"/>
  <c r="C327" i="1"/>
  <c r="C325" i="1"/>
  <c r="C140" i="1"/>
  <c r="C148" i="1"/>
  <c r="C337" i="1"/>
  <c r="C288" i="1"/>
  <c r="C359" i="1"/>
  <c r="E141" i="1"/>
  <c r="E376" i="1"/>
  <c r="E174" i="1"/>
  <c r="E83" i="1"/>
  <c r="E172" i="1"/>
  <c r="E367" i="1"/>
  <c r="E57" i="1"/>
  <c r="E139" i="1"/>
  <c r="C141" i="1"/>
  <c r="C376" i="1"/>
  <c r="C174" i="1"/>
  <c r="C83" i="1"/>
  <c r="C172" i="1"/>
  <c r="C367" i="1"/>
  <c r="C57" i="1"/>
  <c r="C347" i="1"/>
  <c r="C218" i="1"/>
  <c r="C307" i="1"/>
  <c r="C186" i="1"/>
  <c r="C59" i="1"/>
  <c r="C176" i="1"/>
  <c r="C193" i="1"/>
  <c r="C225" i="1"/>
  <c r="C86" i="1"/>
  <c r="C77" i="1"/>
  <c r="C139" i="1"/>
  <c r="E9" i="1"/>
  <c r="E290" i="1"/>
  <c r="E138" i="1"/>
  <c r="E389" i="1"/>
  <c r="E76" i="1"/>
  <c r="E278" i="1"/>
  <c r="E249" i="1"/>
  <c r="E144" i="1"/>
  <c r="E145" i="1"/>
  <c r="C9" i="1"/>
  <c r="C290" i="1"/>
  <c r="C138" i="1"/>
  <c r="C389" i="1"/>
  <c r="C76" i="1"/>
  <c r="C278" i="1"/>
  <c r="F278" i="1"/>
  <c r="C249" i="1"/>
  <c r="C144" i="1"/>
  <c r="C145" i="1"/>
  <c r="E205" i="1"/>
  <c r="E383" i="1"/>
  <c r="E109" i="1"/>
  <c r="E219" i="1"/>
  <c r="E97" i="1"/>
  <c r="E10" i="1"/>
  <c r="E221" i="1"/>
  <c r="E103" i="1"/>
  <c r="E180" i="1"/>
  <c r="E24" i="1"/>
  <c r="E347" i="1"/>
  <c r="E218" i="1"/>
  <c r="E307" i="1"/>
  <c r="E186" i="1"/>
  <c r="E59" i="1"/>
  <c r="E176" i="1"/>
  <c r="E193" i="1"/>
  <c r="E225" i="1"/>
  <c r="E86" i="1"/>
  <c r="E77" i="1"/>
  <c r="C205" i="1"/>
  <c r="C383" i="1"/>
  <c r="C109" i="1"/>
  <c r="F109" i="1"/>
  <c r="C219" i="1"/>
  <c r="C97" i="1"/>
  <c r="C10" i="1"/>
  <c r="C221" i="1"/>
  <c r="C103" i="1"/>
  <c r="F103" i="1"/>
  <c r="C180" i="1"/>
  <c r="C24" i="1"/>
  <c r="E300" i="1"/>
  <c r="E55" i="1"/>
  <c r="E195" i="1"/>
  <c r="E373" i="1"/>
  <c r="E291" i="1"/>
  <c r="E158" i="1"/>
  <c r="E124" i="1"/>
  <c r="E388" i="1"/>
  <c r="E309" i="1"/>
  <c r="E220" i="1"/>
  <c r="C300" i="1"/>
  <c r="C55" i="1"/>
  <c r="C195" i="1"/>
  <c r="C373" i="1"/>
  <c r="C291" i="1"/>
  <c r="C158" i="1"/>
  <c r="C124" i="1"/>
  <c r="C388" i="1"/>
  <c r="C309" i="1"/>
  <c r="C220" i="1"/>
  <c r="E151" i="1"/>
  <c r="E301" i="1"/>
  <c r="E339" i="1"/>
  <c r="E360" i="1"/>
  <c r="E235" i="1"/>
  <c r="E215" i="1"/>
  <c r="E224" i="1"/>
  <c r="E137" i="1"/>
  <c r="E293" i="1"/>
  <c r="C151" i="1"/>
  <c r="C301" i="1"/>
  <c r="C339" i="1"/>
  <c r="C360" i="1"/>
  <c r="C235" i="1"/>
  <c r="C215" i="1"/>
  <c r="C224" i="1"/>
  <c r="C137" i="1"/>
  <c r="C293" i="1"/>
  <c r="E78" i="1"/>
  <c r="E62" i="1"/>
  <c r="E294" i="1"/>
  <c r="E264" i="1"/>
  <c r="E197" i="1"/>
  <c r="E63" i="1"/>
  <c r="E258" i="1"/>
  <c r="E182" i="1"/>
  <c r="E102" i="1"/>
  <c r="E162" i="1"/>
  <c r="C78" i="1"/>
  <c r="C62" i="1"/>
  <c r="C294" i="1"/>
  <c r="C264" i="1"/>
  <c r="C197" i="1"/>
  <c r="C63" i="1"/>
  <c r="C258" i="1"/>
  <c r="C182" i="1"/>
  <c r="C102" i="1"/>
  <c r="C162" i="1"/>
  <c r="E334" i="1"/>
  <c r="E358" i="1"/>
  <c r="E27" i="1"/>
  <c r="E179" i="1"/>
  <c r="E20" i="1"/>
  <c r="E178" i="1"/>
  <c r="E266" i="1"/>
  <c r="E25" i="1"/>
  <c r="E306" i="1"/>
  <c r="C334" i="1"/>
  <c r="C358" i="1"/>
  <c r="C27" i="1"/>
  <c r="C179" i="1"/>
  <c r="C20" i="1"/>
  <c r="C178" i="1"/>
  <c r="C266" i="1"/>
  <c r="C25" i="1"/>
  <c r="C306" i="1"/>
  <c r="E6" i="1"/>
  <c r="E21" i="1"/>
  <c r="E298" i="1"/>
  <c r="E114" i="1"/>
  <c r="E129" i="1"/>
  <c r="E149" i="1"/>
  <c r="E216" i="1"/>
  <c r="C6" i="1"/>
  <c r="C21" i="1"/>
  <c r="C298" i="1"/>
  <c r="C114" i="1"/>
  <c r="C129" i="1"/>
  <c r="C149" i="1"/>
  <c r="E163" i="1"/>
  <c r="E119" i="1"/>
  <c r="E39" i="1"/>
  <c r="E333" i="1"/>
  <c r="E390" i="1"/>
  <c r="E209" i="1"/>
  <c r="E85" i="1"/>
  <c r="E354" i="1"/>
  <c r="E392" i="1"/>
  <c r="E106" i="1"/>
  <c r="C163" i="1"/>
  <c r="C119" i="1"/>
  <c r="C39" i="1"/>
  <c r="C333" i="1"/>
  <c r="C390" i="1"/>
  <c r="C209" i="1"/>
  <c r="C85" i="1"/>
  <c r="C354" i="1"/>
  <c r="C392" i="1"/>
  <c r="C106" i="1"/>
  <c r="E131" i="1"/>
  <c r="E310" i="1"/>
  <c r="E146" i="1"/>
  <c r="E251" i="1"/>
  <c r="E112" i="1"/>
  <c r="E38" i="1"/>
  <c r="E238" i="1"/>
  <c r="E113" i="1"/>
  <c r="E250" i="1"/>
  <c r="E297" i="1"/>
  <c r="E155" i="1"/>
  <c r="C131" i="1"/>
  <c r="C310" i="1"/>
  <c r="C146" i="1"/>
  <c r="C251" i="1"/>
  <c r="C112" i="1"/>
  <c r="C38" i="1"/>
  <c r="C238" i="1"/>
  <c r="C113" i="1"/>
  <c r="C250" i="1"/>
  <c r="C297" i="1"/>
  <c r="C155" i="1"/>
  <c r="E133" i="1"/>
  <c r="E118" i="1"/>
  <c r="E379" i="1"/>
  <c r="E32" i="1"/>
  <c r="E159" i="1"/>
  <c r="E296" i="1"/>
  <c r="E127" i="1"/>
  <c r="E302" i="1"/>
  <c r="E110" i="1"/>
  <c r="E380" i="1"/>
  <c r="E84" i="1"/>
  <c r="C133" i="1"/>
  <c r="C118" i="1"/>
  <c r="C379" i="1"/>
  <c r="C32" i="1"/>
  <c r="C159" i="1"/>
  <c r="C296" i="1"/>
  <c r="C127" i="1"/>
  <c r="C302" i="1"/>
  <c r="C110" i="1"/>
  <c r="C380" i="1"/>
  <c r="F380" i="1"/>
  <c r="C84" i="1"/>
  <c r="E208" i="1"/>
  <c r="E160" i="1"/>
  <c r="E116" i="1"/>
  <c r="E169" i="1"/>
  <c r="E117" i="1"/>
  <c r="E239" i="1"/>
  <c r="E111" i="1"/>
  <c r="E98" i="1"/>
  <c r="E46" i="1"/>
  <c r="E353" i="1"/>
  <c r="C208" i="1"/>
  <c r="C160" i="1"/>
  <c r="C116" i="1"/>
  <c r="C169" i="1"/>
  <c r="C117" i="1"/>
  <c r="C239" i="1"/>
  <c r="C111" i="1"/>
  <c r="C98" i="1"/>
  <c r="C46" i="1"/>
  <c r="C353" i="1"/>
  <c r="C126" i="1"/>
  <c r="E105" i="1"/>
  <c r="E134" i="1"/>
  <c r="E115" i="1"/>
  <c r="E5" i="1"/>
  <c r="E99" i="1"/>
  <c r="E207" i="1"/>
  <c r="E135" i="1"/>
  <c r="E295" i="1"/>
  <c r="E289" i="1"/>
  <c r="E142" i="1"/>
  <c r="C105" i="1"/>
  <c r="C134" i="1"/>
  <c r="C115" i="1"/>
  <c r="C5" i="1"/>
  <c r="C99" i="1"/>
  <c r="C207" i="1"/>
  <c r="C135" i="1"/>
  <c r="C295" i="1"/>
  <c r="C289" i="1"/>
  <c r="C142" i="1"/>
  <c r="E363" i="1"/>
  <c r="E365" i="1"/>
  <c r="E30" i="1"/>
  <c r="E366" i="1"/>
  <c r="E130" i="1"/>
  <c r="E154" i="1"/>
  <c r="E128" i="1"/>
  <c r="E150" i="1"/>
  <c r="E126" i="1"/>
  <c r="E156" i="1"/>
  <c r="E136" i="1"/>
  <c r="C363" i="1"/>
  <c r="C365" i="1"/>
  <c r="C30" i="1"/>
  <c r="C366" i="1"/>
  <c r="C130" i="1"/>
  <c r="C154" i="1"/>
  <c r="C128" i="1"/>
  <c r="C150" i="1"/>
  <c r="C156" i="1"/>
  <c r="C136" i="1"/>
  <c r="F225" i="1"/>
  <c r="F186" i="1"/>
  <c r="F277" i="1"/>
  <c r="F26" i="1"/>
  <c r="F14" i="1"/>
  <c r="F203" i="1"/>
  <c r="F100" i="1"/>
  <c r="F202" i="1"/>
  <c r="F234" i="1"/>
  <c r="F189" i="1"/>
  <c r="F227" i="1"/>
  <c r="F65" i="1"/>
  <c r="F122" i="1"/>
  <c r="F72" i="1"/>
  <c r="F213" i="1"/>
  <c r="F33" i="1"/>
  <c r="F45" i="1"/>
  <c r="F171" i="1"/>
  <c r="F49" i="1"/>
  <c r="F41" i="1"/>
  <c r="F40" i="1"/>
  <c r="F344" i="1"/>
  <c r="F201" i="1"/>
  <c r="F68" i="1"/>
  <c r="F355" i="1"/>
  <c r="F229" i="1"/>
  <c r="F196" i="1"/>
  <c r="F271" i="1"/>
  <c r="F230" i="1"/>
  <c r="F42" i="1"/>
  <c r="F336" i="1"/>
  <c r="F91" i="1"/>
  <c r="F7" i="1"/>
  <c r="F198" i="1"/>
  <c r="F153" i="1"/>
  <c r="F338" i="1"/>
  <c r="F175" i="1"/>
  <c r="F123" i="1"/>
  <c r="F121" i="1"/>
  <c r="F322" i="1"/>
  <c r="F108" i="1"/>
  <c r="F81" i="1"/>
  <c r="F320" i="1"/>
  <c r="F321" i="1"/>
  <c r="F222" i="1"/>
  <c r="F378" i="1"/>
  <c r="F257" i="1"/>
  <c r="F228" i="1"/>
  <c r="F47" i="1"/>
  <c r="F233" i="1"/>
  <c r="F214" i="1"/>
  <c r="F377" i="1"/>
  <c r="F67" i="1"/>
  <c r="F70" i="1"/>
  <c r="F44" i="1"/>
  <c r="F69" i="1"/>
  <c r="F387" i="1"/>
  <c r="F43" i="1"/>
  <c r="F206" i="1"/>
  <c r="F364" i="1"/>
  <c r="F191" i="1"/>
  <c r="F177" i="1"/>
  <c r="F374" i="1"/>
  <c r="F253" i="1"/>
  <c r="F226" i="1"/>
  <c r="F210" i="1"/>
  <c r="F48" i="1"/>
  <c r="F356" i="1"/>
  <c r="F272" i="1"/>
  <c r="F311" i="1"/>
  <c r="F167" i="1"/>
  <c r="F314" i="1"/>
  <c r="F161" i="1"/>
  <c r="F51" i="1"/>
  <c r="F256" i="1"/>
  <c r="F375" i="1"/>
  <c r="F285" i="1"/>
  <c r="F342" i="1"/>
  <c r="F71" i="1"/>
  <c r="F22" i="1"/>
  <c r="F75" i="1"/>
  <c r="F18" i="1"/>
  <c r="F104" i="1"/>
  <c r="F341" i="1"/>
  <c r="F190" i="1"/>
  <c r="F335" i="1"/>
  <c r="F242" i="1"/>
  <c r="F389" i="1"/>
  <c r="F326" i="1"/>
  <c r="F313" i="1"/>
  <c r="F369" i="1"/>
  <c r="F74" i="1"/>
  <c r="F317" i="1"/>
  <c r="F188" i="1"/>
  <c r="F274" i="1"/>
  <c r="F173" i="1"/>
  <c r="F158" i="1"/>
  <c r="F55" i="1"/>
  <c r="F64" i="1"/>
  <c r="F332" i="1"/>
  <c r="F79" i="1"/>
  <c r="F168" i="1"/>
  <c r="F212" i="1"/>
  <c r="F382" i="1"/>
  <c r="F345" i="1"/>
  <c r="F216" i="1"/>
  <c r="F328" i="1"/>
  <c r="F352" i="1"/>
  <c r="F16" i="1"/>
  <c r="F77" i="1"/>
  <c r="F288" i="1"/>
  <c r="F34" i="1"/>
  <c r="F316" i="1"/>
  <c r="F346" i="1"/>
  <c r="F267" i="1"/>
  <c r="F304" i="1"/>
  <c r="F245" i="1"/>
  <c r="F390" i="1"/>
  <c r="F20" i="1"/>
  <c r="F235" i="1"/>
  <c r="F165" i="1"/>
  <c r="F269" i="1"/>
  <c r="F243" i="1"/>
  <c r="F19" i="1"/>
  <c r="F370" i="1"/>
  <c r="F181" i="1"/>
  <c r="F36" i="1"/>
  <c r="F37" i="1"/>
  <c r="F143" i="1"/>
  <c r="F170" i="1"/>
  <c r="F349" i="1"/>
  <c r="F11" i="1"/>
  <c r="F54" i="1"/>
  <c r="F23" i="1"/>
  <c r="F90" i="1"/>
  <c r="F236" i="1"/>
  <c r="F194" i="1"/>
  <c r="F204" i="1"/>
  <c r="F92" i="1"/>
  <c r="F80" i="1"/>
  <c r="F110" i="1"/>
  <c r="F159" i="1"/>
  <c r="F354" i="1"/>
  <c r="F333" i="1"/>
  <c r="F163" i="1"/>
  <c r="F17" i="1"/>
  <c r="F176" i="1"/>
  <c r="F218" i="1"/>
  <c r="F323" i="1"/>
  <c r="F4" i="1"/>
  <c r="F351" i="1"/>
  <c r="F287" i="1"/>
  <c r="F254" i="1"/>
  <c r="F241" i="1"/>
  <c r="F343" i="1"/>
  <c r="F303" i="1"/>
  <c r="F265" i="1"/>
  <c r="F125" i="1"/>
  <c r="F232" i="1"/>
  <c r="F255" i="1"/>
  <c r="F132" i="1"/>
  <c r="F340" i="1"/>
  <c r="F8" i="1"/>
  <c r="F247" i="1"/>
  <c r="F15" i="1"/>
  <c r="F187" i="1"/>
  <c r="F120" i="1"/>
  <c r="F56" i="1"/>
  <c r="F94" i="1"/>
  <c r="F385" i="1"/>
  <c r="F261" i="1"/>
  <c r="F126" i="1"/>
  <c r="F306" i="1"/>
  <c r="F87" i="1"/>
  <c r="F237" i="1"/>
  <c r="F25" i="1"/>
  <c r="F179" i="1"/>
  <c r="F334" i="1"/>
  <c r="F162" i="1"/>
  <c r="F62" i="1"/>
  <c r="F283" i="1"/>
  <c r="F282" i="1"/>
  <c r="F157" i="1"/>
  <c r="F362" i="1"/>
  <c r="F381" i="1"/>
  <c r="F29" i="1"/>
  <c r="F224" i="1"/>
  <c r="F151" i="1"/>
  <c r="F309" i="1"/>
  <c r="F291" i="1"/>
  <c r="F259" i="1"/>
  <c r="F350" i="1"/>
  <c r="F231" i="1"/>
  <c r="F286" i="1"/>
  <c r="F28" i="1"/>
  <c r="F135" i="1"/>
  <c r="F115" i="1"/>
  <c r="F117" i="1"/>
  <c r="F112" i="1"/>
  <c r="F6" i="1"/>
  <c r="F31" i="1"/>
  <c r="F182" i="1"/>
  <c r="F300" i="1"/>
  <c r="F144" i="1"/>
  <c r="F141" i="1"/>
  <c r="F140" i="1"/>
  <c r="F96" i="1"/>
  <c r="F35" i="1"/>
  <c r="F88" i="1"/>
  <c r="F12" i="1"/>
  <c r="F357" i="1"/>
  <c r="F371" i="1"/>
  <c r="F244" i="1"/>
  <c r="F273" i="1"/>
  <c r="F238" i="1"/>
  <c r="F146" i="1"/>
  <c r="F145" i="1"/>
  <c r="F280" i="1"/>
  <c r="F217" i="1"/>
  <c r="F319" i="1"/>
  <c r="F13" i="1"/>
  <c r="F61" i="1"/>
  <c r="F53" i="1"/>
  <c r="F348" i="1"/>
  <c r="F166" i="1"/>
  <c r="F154" i="1"/>
  <c r="F160" i="1"/>
  <c r="F197" i="1"/>
  <c r="F299" i="1"/>
  <c r="F60" i="1"/>
  <c r="F292" i="1"/>
  <c r="F199" i="1"/>
  <c r="F331" i="1"/>
  <c r="F248" i="1"/>
  <c r="F89" i="1"/>
  <c r="F262" i="1"/>
  <c r="F50" i="1"/>
  <c r="F192" i="1"/>
  <c r="F386" i="1"/>
  <c r="F101" i="1"/>
  <c r="F58" i="1"/>
  <c r="F52" i="1"/>
  <c r="F200" i="1"/>
  <c r="F82" i="1"/>
  <c r="F223" i="1"/>
  <c r="F207" i="1"/>
  <c r="F310" i="1"/>
  <c r="F295" i="1"/>
  <c r="F5" i="1"/>
  <c r="F105" i="1"/>
  <c r="F296" i="1"/>
  <c r="F118" i="1"/>
  <c r="F178" i="1"/>
  <c r="F358" i="1"/>
  <c r="F294" i="1"/>
  <c r="F263" i="1"/>
  <c r="F324" i="1"/>
  <c r="F308" i="1"/>
  <c r="F270" i="1"/>
  <c r="F365" i="1"/>
  <c r="F46" i="1"/>
  <c r="F297" i="1"/>
  <c r="F21" i="1"/>
  <c r="F102" i="1"/>
  <c r="F312" i="1"/>
  <c r="F330" i="1"/>
  <c r="F164" i="1"/>
  <c r="F384" i="1"/>
  <c r="F329" i="1"/>
  <c r="F361" i="1"/>
  <c r="F107" i="1"/>
  <c r="F93" i="1"/>
  <c r="F391" i="1"/>
  <c r="F246" i="1"/>
  <c r="F211" i="1"/>
  <c r="F73" i="1"/>
  <c r="F152" i="1"/>
  <c r="F95" i="1"/>
  <c r="F284" i="1"/>
  <c r="F315" i="1"/>
  <c r="F276" i="1"/>
  <c r="F281" i="1"/>
  <c r="F289" i="1"/>
  <c r="F98" i="1"/>
  <c r="F208" i="1"/>
  <c r="F84" i="1"/>
  <c r="F250" i="1"/>
  <c r="F131" i="1"/>
  <c r="F106" i="1"/>
  <c r="F209" i="1"/>
  <c r="F119" i="1"/>
  <c r="F221" i="1"/>
  <c r="F372" i="1"/>
  <c r="F99" i="1"/>
  <c r="F133" i="1"/>
  <c r="F347" i="1"/>
  <c r="F134" i="1"/>
  <c r="F172" i="1"/>
  <c r="F193" i="1"/>
  <c r="F240" i="1"/>
  <c r="F275" i="1"/>
  <c r="F279" i="1"/>
  <c r="F148" i="1"/>
  <c r="F252" i="1"/>
  <c r="F367" i="1"/>
  <c r="F376" i="1"/>
  <c r="F139" i="1"/>
  <c r="F76" i="1"/>
  <c r="F9" i="1"/>
  <c r="F307" i="1"/>
  <c r="F24" i="1"/>
  <c r="F219" i="1"/>
  <c r="F137" i="1"/>
  <c r="F366" i="1"/>
  <c r="F86" i="1"/>
  <c r="F59" i="1"/>
  <c r="F353" i="1"/>
  <c r="F239" i="1"/>
  <c r="F116" i="1"/>
  <c r="F155" i="1"/>
  <c r="F260" i="1"/>
  <c r="F147" i="1"/>
  <c r="F268" i="1"/>
  <c r="F337" i="1"/>
  <c r="F327" i="1"/>
  <c r="F57" i="1"/>
  <c r="F174" i="1"/>
  <c r="F290" i="1"/>
  <c r="F180" i="1"/>
  <c r="F97" i="1"/>
  <c r="F205" i="1"/>
  <c r="F124" i="1"/>
  <c r="F195" i="1"/>
  <c r="F150" i="1"/>
  <c r="F114" i="1"/>
  <c r="F392" i="1"/>
  <c r="F149" i="1"/>
  <c r="F66" i="1"/>
  <c r="F305" i="1"/>
  <c r="F325" i="1"/>
  <c r="F359" i="1"/>
  <c r="F83" i="1"/>
  <c r="F249" i="1"/>
  <c r="F138" i="1"/>
  <c r="F10" i="1"/>
  <c r="F383" i="1"/>
  <c r="F388" i="1"/>
  <c r="F373" i="1"/>
  <c r="F360" i="1"/>
  <c r="F130" i="1"/>
  <c r="F363" i="1"/>
  <c r="F129" i="1"/>
  <c r="F298" i="1"/>
  <c r="F339" i="1"/>
  <c r="F142" i="1"/>
  <c r="F38" i="1"/>
  <c r="F85" i="1"/>
  <c r="F39" i="1"/>
  <c r="F293" i="1"/>
  <c r="F220" i="1"/>
  <c r="F215" i="1"/>
  <c r="F301" i="1"/>
  <c r="F63" i="1"/>
  <c r="F258" i="1"/>
  <c r="F264" i="1"/>
  <c r="F78" i="1"/>
  <c r="F27" i="1"/>
  <c r="F266" i="1"/>
  <c r="F113" i="1"/>
  <c r="F251" i="1"/>
  <c r="F302" i="1"/>
  <c r="F32" i="1"/>
  <c r="F127" i="1"/>
  <c r="F379" i="1"/>
  <c r="F169" i="1"/>
  <c r="F111" i="1"/>
  <c r="F136" i="1"/>
  <c r="F30" i="1"/>
  <c r="F156" i="1"/>
  <c r="F128" i="1"/>
</calcChain>
</file>

<file path=xl/sharedStrings.xml><?xml version="1.0" encoding="utf-8"?>
<sst xmlns="http://schemas.openxmlformats.org/spreadsheetml/2006/main" count="398" uniqueCount="394">
  <si>
    <t>MAP4K3</t>
    <phoneticPr fontId="1" type="noConversion"/>
  </si>
  <si>
    <t>NME4</t>
  </si>
  <si>
    <t>NME6</t>
  </si>
  <si>
    <t>FYN</t>
    <phoneticPr fontId="2" type="noConversion"/>
  </si>
  <si>
    <t>TIE1</t>
    <phoneticPr fontId="2" type="noConversion"/>
  </si>
  <si>
    <t>TNK1</t>
    <phoneticPr fontId="2" type="noConversion"/>
  </si>
  <si>
    <t>AXL</t>
    <phoneticPr fontId="2" type="noConversion"/>
  </si>
  <si>
    <t>TNK2</t>
    <phoneticPr fontId="2" type="noConversion"/>
  </si>
  <si>
    <t>FGFR3</t>
    <phoneticPr fontId="2" type="noConversion"/>
  </si>
  <si>
    <t>ITK</t>
    <phoneticPr fontId="2" type="noConversion"/>
  </si>
  <si>
    <t>FGFR1</t>
    <phoneticPr fontId="2" type="noConversion"/>
  </si>
  <si>
    <t>INSRR</t>
    <phoneticPr fontId="2" type="noConversion"/>
  </si>
  <si>
    <t>FER</t>
    <phoneticPr fontId="2" type="noConversion"/>
  </si>
  <si>
    <t>JAK3</t>
    <phoneticPr fontId="2" type="noConversion"/>
  </si>
  <si>
    <t>HCK</t>
    <phoneticPr fontId="2" type="noConversion"/>
  </si>
  <si>
    <t>DYRK4</t>
    <phoneticPr fontId="2" type="noConversion"/>
  </si>
  <si>
    <t>FLT4</t>
    <phoneticPr fontId="2" type="noConversion"/>
  </si>
  <si>
    <t>EPHB6</t>
    <phoneticPr fontId="2" type="noConversion"/>
  </si>
  <si>
    <t>EPHB1</t>
    <phoneticPr fontId="2" type="noConversion"/>
  </si>
  <si>
    <t>ABL1</t>
    <phoneticPr fontId="2" type="noConversion"/>
  </si>
  <si>
    <t>DDR2</t>
    <phoneticPr fontId="2" type="noConversion"/>
  </si>
  <si>
    <t>MATK</t>
    <phoneticPr fontId="2" type="noConversion"/>
  </si>
  <si>
    <t>FRK</t>
    <phoneticPr fontId="2" type="noConversion"/>
  </si>
  <si>
    <t>PTK2</t>
    <phoneticPr fontId="2" type="noConversion"/>
  </si>
  <si>
    <t>PRKR</t>
    <phoneticPr fontId="2" type="noConversion"/>
  </si>
  <si>
    <t>STYK1</t>
    <phoneticPr fontId="2" type="noConversion"/>
  </si>
  <si>
    <t>MERTK</t>
    <phoneticPr fontId="2" type="noConversion"/>
  </si>
  <si>
    <t>LCK</t>
    <phoneticPr fontId="2" type="noConversion"/>
  </si>
  <si>
    <t>LYN</t>
    <phoneticPr fontId="2" type="noConversion"/>
  </si>
  <si>
    <t>ERBB2</t>
    <phoneticPr fontId="2" type="noConversion"/>
  </si>
  <si>
    <t>NTRK3</t>
    <phoneticPr fontId="2" type="noConversion"/>
  </si>
  <si>
    <t>EPHA2</t>
    <phoneticPr fontId="2" type="noConversion"/>
  </si>
  <si>
    <t>DDR1</t>
    <phoneticPr fontId="2" type="noConversion"/>
  </si>
  <si>
    <t>BTK</t>
    <phoneticPr fontId="2" type="noConversion"/>
  </si>
  <si>
    <t>CSF1R</t>
    <phoneticPr fontId="2" type="noConversion"/>
  </si>
  <si>
    <t>FLT3</t>
    <phoneticPr fontId="2" type="noConversion"/>
  </si>
  <si>
    <t>ERBB3</t>
    <phoneticPr fontId="2" type="noConversion"/>
  </si>
  <si>
    <t>TYK2</t>
    <phoneticPr fontId="2" type="noConversion"/>
  </si>
  <si>
    <t>BLK</t>
    <phoneticPr fontId="2" type="noConversion"/>
  </si>
  <si>
    <t>PTK2B</t>
    <phoneticPr fontId="2" type="noConversion"/>
  </si>
  <si>
    <t>FES</t>
    <phoneticPr fontId="2" type="noConversion"/>
  </si>
  <si>
    <t>RET</t>
    <phoneticPr fontId="2" type="noConversion"/>
  </si>
  <si>
    <t>EPHA10</t>
    <phoneticPr fontId="2" type="noConversion"/>
  </si>
  <si>
    <t>TYRO3</t>
    <phoneticPr fontId="2" type="noConversion"/>
  </si>
  <si>
    <t>JAK1</t>
    <phoneticPr fontId="2" type="noConversion"/>
  </si>
  <si>
    <t>FGR</t>
    <phoneticPr fontId="2" type="noConversion"/>
  </si>
  <si>
    <t>ROR2</t>
    <phoneticPr fontId="2" type="noConversion"/>
  </si>
  <si>
    <t>IGF1R</t>
    <phoneticPr fontId="2" type="noConversion"/>
  </si>
  <si>
    <t>PDGFRB</t>
    <phoneticPr fontId="2" type="noConversion"/>
  </si>
  <si>
    <t>EPHA3</t>
    <phoneticPr fontId="2" type="noConversion"/>
  </si>
  <si>
    <t>BMX</t>
    <phoneticPr fontId="2" type="noConversion"/>
  </si>
  <si>
    <t>NTRK2</t>
    <phoneticPr fontId="2" type="noConversion"/>
  </si>
  <si>
    <t>EPHA4</t>
    <phoneticPr fontId="2" type="noConversion"/>
  </si>
  <si>
    <t>PDGFRA</t>
    <phoneticPr fontId="2" type="noConversion"/>
  </si>
  <si>
    <t>PTK6</t>
    <phoneticPr fontId="2" type="noConversion"/>
  </si>
  <si>
    <t>EGFR</t>
    <phoneticPr fontId="2" type="noConversion"/>
  </si>
  <si>
    <t>LMTK2</t>
    <phoneticPr fontId="2" type="noConversion"/>
  </si>
  <si>
    <t>ERBB4</t>
    <phoneticPr fontId="2" type="noConversion"/>
  </si>
  <si>
    <t>SRC</t>
    <phoneticPr fontId="2" type="noConversion"/>
  </si>
  <si>
    <t>YES1</t>
    <phoneticPr fontId="2" type="noConversion"/>
  </si>
  <si>
    <t>MET</t>
    <phoneticPr fontId="2" type="noConversion"/>
  </si>
  <si>
    <t>CSK</t>
    <phoneticPr fontId="2" type="noConversion"/>
  </si>
  <si>
    <t>SYK</t>
    <phoneticPr fontId="2" type="noConversion"/>
  </si>
  <si>
    <t>ZAP70</t>
    <phoneticPr fontId="2" type="noConversion"/>
  </si>
  <si>
    <t>ABL2</t>
    <phoneticPr fontId="2" type="noConversion"/>
  </si>
  <si>
    <t>ALK</t>
    <phoneticPr fontId="2" type="noConversion"/>
  </si>
  <si>
    <t>PTK7</t>
    <phoneticPr fontId="2" type="noConversion"/>
  </si>
  <si>
    <t>EPHA8</t>
    <phoneticPr fontId="2" type="noConversion"/>
  </si>
  <si>
    <t>FGFR2</t>
    <phoneticPr fontId="2" type="noConversion"/>
  </si>
  <si>
    <t>INSR</t>
    <phoneticPr fontId="2" type="noConversion"/>
  </si>
  <si>
    <t>MST1R</t>
    <phoneticPr fontId="2" type="noConversion"/>
  </si>
  <si>
    <t>SRMS</t>
    <phoneticPr fontId="2" type="noConversion"/>
  </si>
  <si>
    <t>TEC</t>
    <phoneticPr fontId="2" type="noConversion"/>
  </si>
  <si>
    <t>ARAF</t>
    <phoneticPr fontId="2" type="noConversion"/>
  </si>
  <si>
    <t>MAP3K15</t>
    <phoneticPr fontId="2" type="noConversion"/>
  </si>
  <si>
    <t>AKT3</t>
    <phoneticPr fontId="2" type="noConversion"/>
  </si>
  <si>
    <t>MAP3K14</t>
    <phoneticPr fontId="2" type="noConversion"/>
  </si>
  <si>
    <t>PKN2</t>
    <phoneticPr fontId="2" type="noConversion"/>
  </si>
  <si>
    <t>AMHR2</t>
    <phoneticPr fontId="2" type="noConversion"/>
  </si>
  <si>
    <t>RIPK1</t>
    <phoneticPr fontId="2" type="noConversion"/>
  </si>
  <si>
    <t>LIMK2</t>
    <phoneticPr fontId="2" type="noConversion"/>
  </si>
  <si>
    <t>CDK9</t>
    <phoneticPr fontId="2" type="noConversion"/>
  </si>
  <si>
    <t>CDC2L1</t>
    <phoneticPr fontId="2" type="noConversion"/>
  </si>
  <si>
    <t>PSKH2</t>
    <phoneticPr fontId="2" type="noConversion"/>
  </si>
  <si>
    <t>PINK1</t>
    <phoneticPr fontId="2" type="noConversion"/>
  </si>
  <si>
    <t>MAPK7</t>
    <phoneticPr fontId="2" type="noConversion"/>
  </si>
  <si>
    <t>CDC2L5</t>
    <phoneticPr fontId="2" type="noConversion"/>
  </si>
  <si>
    <t>PFTK2</t>
    <phoneticPr fontId="2" type="noConversion"/>
  </si>
  <si>
    <t>MAP3K8</t>
    <phoneticPr fontId="2" type="noConversion"/>
  </si>
  <si>
    <t>DSTYK</t>
    <phoneticPr fontId="2" type="noConversion"/>
  </si>
  <si>
    <t>PSKH1</t>
    <phoneticPr fontId="2" type="noConversion"/>
  </si>
  <si>
    <t>IRAK2</t>
    <phoneticPr fontId="2" type="noConversion"/>
  </si>
  <si>
    <t>RAGE</t>
    <phoneticPr fontId="2" type="noConversion"/>
  </si>
  <si>
    <t>PRKACB</t>
    <phoneticPr fontId="2" type="noConversion"/>
  </si>
  <si>
    <t>STK11</t>
    <phoneticPr fontId="2" type="noConversion"/>
  </si>
  <si>
    <t>TESK2</t>
    <phoneticPr fontId="2" type="noConversion"/>
  </si>
  <si>
    <t>NPR2</t>
    <phoneticPr fontId="2" type="noConversion"/>
  </si>
  <si>
    <t>MOS</t>
    <phoneticPr fontId="2" type="noConversion"/>
  </si>
  <si>
    <t>NEK11</t>
    <phoneticPr fontId="2" type="noConversion"/>
  </si>
  <si>
    <t>GRK4</t>
    <phoneticPr fontId="2" type="noConversion"/>
  </si>
  <si>
    <t>FASTK</t>
    <phoneticPr fontId="2" type="noConversion"/>
  </si>
  <si>
    <t>MYLK4</t>
    <phoneticPr fontId="2" type="noConversion"/>
  </si>
  <si>
    <t>RAF1</t>
    <phoneticPr fontId="2" type="noConversion"/>
  </si>
  <si>
    <t>CAMK2G</t>
    <phoneticPr fontId="2" type="noConversion"/>
  </si>
  <si>
    <t>MAPK4</t>
    <phoneticPr fontId="2" type="noConversion"/>
  </si>
  <si>
    <t>TSSK2</t>
    <phoneticPr fontId="2" type="noConversion"/>
  </si>
  <si>
    <t>PRKY</t>
    <phoneticPr fontId="2" type="noConversion"/>
  </si>
  <si>
    <t>KSR2</t>
    <phoneticPr fontId="2" type="noConversion"/>
  </si>
  <si>
    <t>WNK1</t>
    <phoneticPr fontId="2" type="noConversion"/>
  </si>
  <si>
    <t>RIPK5</t>
    <phoneticPr fontId="2" type="noConversion"/>
  </si>
  <si>
    <t>ALS2CR7</t>
    <phoneticPr fontId="2" type="noConversion"/>
  </si>
  <si>
    <t>MAST2</t>
    <phoneticPr fontId="2" type="noConversion"/>
  </si>
  <si>
    <t>ULK3</t>
    <phoneticPr fontId="2" type="noConversion"/>
  </si>
  <si>
    <t>EIF2AK4</t>
    <phoneticPr fontId="2" type="noConversion"/>
  </si>
  <si>
    <t>MYLK3</t>
    <phoneticPr fontId="2" type="noConversion"/>
  </si>
  <si>
    <t>DCLK2</t>
    <phoneticPr fontId="2" type="noConversion"/>
  </si>
  <si>
    <t>ACVR1C</t>
    <phoneticPr fontId="2" type="noConversion"/>
  </si>
  <si>
    <t>MYO3B</t>
    <phoneticPr fontId="2" type="noConversion"/>
  </si>
  <si>
    <t>DYRK1B</t>
    <phoneticPr fontId="2" type="noConversion"/>
  </si>
  <si>
    <t>MAP3K6</t>
    <phoneticPr fontId="2" type="noConversion"/>
  </si>
  <si>
    <t>ICK</t>
    <phoneticPr fontId="2" type="noConversion"/>
  </si>
  <si>
    <t>ACVR1B</t>
    <phoneticPr fontId="2" type="noConversion"/>
  </si>
  <si>
    <t>PRKX</t>
    <phoneticPr fontId="2" type="noConversion"/>
  </si>
  <si>
    <t>GRK6</t>
    <phoneticPr fontId="2" type="noConversion"/>
  </si>
  <si>
    <t>WNK4</t>
    <phoneticPr fontId="2" type="noConversion"/>
  </si>
  <si>
    <t>CDK7</t>
    <phoneticPr fontId="2" type="noConversion"/>
  </si>
  <si>
    <t>PRKCB</t>
    <phoneticPr fontId="2" type="noConversion"/>
  </si>
  <si>
    <t>PCTK3</t>
    <phoneticPr fontId="2" type="noConversion"/>
  </si>
  <si>
    <t>HIPK4</t>
    <phoneticPr fontId="2" type="noConversion"/>
  </si>
  <si>
    <t>GRK7</t>
    <phoneticPr fontId="2" type="noConversion"/>
  </si>
  <si>
    <t>GSK3A</t>
    <phoneticPr fontId="2" type="noConversion"/>
  </si>
  <si>
    <t>TSSK6</t>
    <phoneticPr fontId="2" type="noConversion"/>
  </si>
  <si>
    <t>MAP2K7</t>
    <phoneticPr fontId="2" type="noConversion"/>
  </si>
  <si>
    <t>CLK3</t>
    <phoneticPr fontId="2" type="noConversion"/>
  </si>
  <si>
    <t>MAP2K5</t>
    <phoneticPr fontId="2" type="noConversion"/>
  </si>
  <si>
    <t>TNNI3K</t>
    <phoneticPr fontId="2" type="noConversion"/>
  </si>
  <si>
    <t>CAMKK1</t>
    <phoneticPr fontId="2" type="noConversion"/>
  </si>
  <si>
    <t>TESK1</t>
    <phoneticPr fontId="2" type="noConversion"/>
  </si>
  <si>
    <t>DCAMKL2</t>
    <phoneticPr fontId="2" type="noConversion"/>
  </si>
  <si>
    <t>PDIK1L</t>
    <phoneticPr fontId="2" type="noConversion"/>
  </si>
  <si>
    <t>SGK2</t>
    <phoneticPr fontId="2" type="noConversion"/>
  </si>
  <si>
    <t>SGK1</t>
    <phoneticPr fontId="2" type="noConversion"/>
  </si>
  <si>
    <t>GSG2</t>
    <phoneticPr fontId="2" type="noConversion"/>
  </si>
  <si>
    <t>ILK</t>
    <phoneticPr fontId="2" type="noConversion"/>
  </si>
  <si>
    <t>SRPK3</t>
    <phoneticPr fontId="2" type="noConversion"/>
  </si>
  <si>
    <t>PRKG2</t>
    <phoneticPr fontId="2" type="noConversion"/>
  </si>
  <si>
    <t>PRKCE</t>
    <phoneticPr fontId="2" type="noConversion"/>
  </si>
  <si>
    <t>PLK2</t>
    <phoneticPr fontId="2" type="noConversion"/>
  </si>
  <si>
    <t>RIOK3</t>
    <phoneticPr fontId="2" type="noConversion"/>
  </si>
  <si>
    <t>IKBKE</t>
    <phoneticPr fontId="2" type="noConversion"/>
  </si>
  <si>
    <t>CDK10</t>
    <phoneticPr fontId="2" type="noConversion"/>
  </si>
  <si>
    <t>TSSK1B</t>
    <phoneticPr fontId="2" type="noConversion"/>
  </si>
  <si>
    <t>NUAK2</t>
    <phoneticPr fontId="2" type="noConversion"/>
  </si>
  <si>
    <t>PIK3R4</t>
    <phoneticPr fontId="2" type="noConversion"/>
  </si>
  <si>
    <t>STK32C</t>
    <phoneticPr fontId="2" type="noConversion"/>
  </si>
  <si>
    <t>MYLK2</t>
    <phoneticPr fontId="2" type="noConversion"/>
  </si>
  <si>
    <t>RIPK2</t>
    <phoneticPr fontId="2" type="noConversion"/>
  </si>
  <si>
    <t>MAP4K4</t>
    <phoneticPr fontId="2" type="noConversion"/>
  </si>
  <si>
    <t>CAMKV</t>
    <phoneticPr fontId="2" type="noConversion"/>
  </si>
  <si>
    <t>MAP3K12</t>
    <phoneticPr fontId="2" type="noConversion"/>
  </si>
  <si>
    <t>MAPK15</t>
    <phoneticPr fontId="2" type="noConversion"/>
  </si>
  <si>
    <t>NEK2</t>
    <phoneticPr fontId="2" type="noConversion"/>
  </si>
  <si>
    <t>CSNK1A1</t>
    <phoneticPr fontId="2" type="noConversion"/>
  </si>
  <si>
    <t>CDK8</t>
    <phoneticPr fontId="2" type="noConversion"/>
  </si>
  <si>
    <t>CSNK1D</t>
    <phoneticPr fontId="2" type="noConversion"/>
  </si>
  <si>
    <t>BMPR1A</t>
    <phoneticPr fontId="2" type="noConversion"/>
  </si>
  <si>
    <t>NRBP2</t>
    <phoneticPr fontId="2" type="noConversion"/>
  </si>
  <si>
    <t>PIM3</t>
    <phoneticPr fontId="2" type="noConversion"/>
  </si>
  <si>
    <t>STK33</t>
    <phoneticPr fontId="2" type="noConversion"/>
  </si>
  <si>
    <t>RPS6KA2</t>
    <phoneticPr fontId="2" type="noConversion"/>
  </si>
  <si>
    <t>ALPK1</t>
    <phoneticPr fontId="2" type="noConversion"/>
  </si>
  <si>
    <t>PRKCQ</t>
    <phoneticPr fontId="2" type="noConversion"/>
  </si>
  <si>
    <t>CDK6</t>
    <phoneticPr fontId="2" type="noConversion"/>
  </si>
  <si>
    <t>MUSK</t>
    <phoneticPr fontId="2" type="noConversion"/>
  </si>
  <si>
    <t>CSNK1E</t>
    <phoneticPr fontId="2" type="noConversion"/>
  </si>
  <si>
    <t>KSR</t>
    <phoneticPr fontId="2" type="noConversion"/>
  </si>
  <si>
    <t>TP53RK</t>
    <phoneticPr fontId="2" type="noConversion"/>
  </si>
  <si>
    <t>PRKCG</t>
    <phoneticPr fontId="2" type="noConversion"/>
  </si>
  <si>
    <t>LOC65305</t>
    <phoneticPr fontId="2" type="noConversion"/>
  </si>
  <si>
    <t>PRKCI</t>
    <phoneticPr fontId="2" type="noConversion"/>
  </si>
  <si>
    <t>PRKCH</t>
    <phoneticPr fontId="2" type="noConversion"/>
  </si>
  <si>
    <t>ADRBK2</t>
    <phoneticPr fontId="2" type="noConversion"/>
  </si>
  <si>
    <t>RPS6KA4</t>
    <phoneticPr fontId="2" type="noConversion"/>
  </si>
  <si>
    <t>TGFBR2</t>
    <phoneticPr fontId="2" type="noConversion"/>
  </si>
  <si>
    <t>RIPK3</t>
    <phoneticPr fontId="2" type="noConversion"/>
  </si>
  <si>
    <t>LOC9180</t>
    <phoneticPr fontId="2" type="noConversion"/>
  </si>
  <si>
    <t>ACVRL1</t>
    <phoneticPr fontId="2" type="noConversion"/>
  </si>
  <si>
    <t>SGK</t>
    <phoneticPr fontId="2" type="noConversion"/>
  </si>
  <si>
    <t>RPS6KL1</t>
    <phoneticPr fontId="2" type="noConversion"/>
  </si>
  <si>
    <t>TBK1</t>
    <phoneticPr fontId="2" type="noConversion"/>
  </si>
  <si>
    <t>CCRK</t>
    <phoneticPr fontId="2" type="noConversion"/>
  </si>
  <si>
    <t>CAMK1G</t>
    <phoneticPr fontId="2" type="noConversion"/>
  </si>
  <si>
    <t>RPS6KA5</t>
    <phoneticPr fontId="2" type="noConversion"/>
  </si>
  <si>
    <t>ADCK1</t>
    <phoneticPr fontId="2" type="noConversion"/>
  </si>
  <si>
    <t>TSSK1</t>
    <phoneticPr fontId="2" type="noConversion"/>
  </si>
  <si>
    <t>LIMK1</t>
    <phoneticPr fontId="2" type="noConversion"/>
  </si>
  <si>
    <t>PRKACG</t>
    <phoneticPr fontId="2" type="noConversion"/>
  </si>
  <si>
    <t>PAK6</t>
    <phoneticPr fontId="2" type="noConversion"/>
  </si>
  <si>
    <t>PRKCZ</t>
    <phoneticPr fontId="2" type="noConversion"/>
  </si>
  <si>
    <t>IRAK3</t>
    <phoneticPr fontId="2" type="noConversion"/>
  </si>
  <si>
    <t>TSSK4</t>
    <phoneticPr fontId="2" type="noConversion"/>
  </si>
  <si>
    <t>STK32A</t>
    <phoneticPr fontId="2" type="noConversion"/>
  </si>
  <si>
    <t>DAPK3</t>
    <phoneticPr fontId="2" type="noConversion"/>
  </si>
  <si>
    <t>CDK4</t>
    <phoneticPr fontId="2" type="noConversion"/>
  </si>
  <si>
    <t>CAMK2B</t>
    <phoneticPr fontId="2" type="noConversion"/>
  </si>
  <si>
    <t>PRKAA2</t>
    <phoneticPr fontId="2" type="noConversion"/>
  </si>
  <si>
    <t>DYRK2</t>
    <phoneticPr fontId="2" type="noConversion"/>
  </si>
  <si>
    <t>AURKC</t>
    <phoneticPr fontId="2" type="noConversion"/>
  </si>
  <si>
    <t>MGC42105</t>
    <phoneticPr fontId="2" type="noConversion"/>
  </si>
  <si>
    <t>AKT1</t>
    <phoneticPr fontId="2" type="noConversion"/>
  </si>
  <si>
    <t>UHMK1</t>
    <phoneticPr fontId="2" type="noConversion"/>
  </si>
  <si>
    <t>PASK</t>
    <phoneticPr fontId="2" type="noConversion"/>
  </si>
  <si>
    <t>PDPK1</t>
    <phoneticPr fontId="2" type="noConversion"/>
  </si>
  <si>
    <t>PHKG2</t>
    <phoneticPr fontId="2" type="noConversion"/>
  </si>
  <si>
    <t>ADRBK1</t>
    <phoneticPr fontId="2" type="noConversion"/>
  </si>
  <si>
    <t>ZAK</t>
    <phoneticPr fontId="2" type="noConversion"/>
  </si>
  <si>
    <t>PAK4</t>
    <phoneticPr fontId="2" type="noConversion"/>
  </si>
  <si>
    <t>LOC9146</t>
    <phoneticPr fontId="2" type="noConversion"/>
  </si>
  <si>
    <t>STRADB</t>
    <phoneticPr fontId="2" type="noConversion"/>
  </si>
  <si>
    <t>DAPK1</t>
    <phoneticPr fontId="2" type="noConversion"/>
  </si>
  <si>
    <t>PLK3</t>
    <phoneticPr fontId="2" type="noConversion"/>
  </si>
  <si>
    <t>TGFBR1</t>
    <phoneticPr fontId="2" type="noConversion"/>
  </si>
  <si>
    <t>SGK3</t>
    <phoneticPr fontId="2" type="noConversion"/>
  </si>
  <si>
    <t>EIF2AK1</t>
    <phoneticPr fontId="2" type="noConversion"/>
  </si>
  <si>
    <t>MAP3K7</t>
    <phoneticPr fontId="2" type="noConversion"/>
  </si>
  <si>
    <t>PRKCA</t>
    <phoneticPr fontId="2" type="noConversion"/>
  </si>
  <si>
    <t>BMPR1B</t>
    <phoneticPr fontId="2" type="noConversion"/>
  </si>
  <si>
    <t>LOC3403</t>
    <phoneticPr fontId="2" type="noConversion"/>
  </si>
  <si>
    <t>TRIB3</t>
    <phoneticPr fontId="2" type="noConversion"/>
  </si>
  <si>
    <t>STK38L</t>
    <phoneticPr fontId="2" type="noConversion"/>
  </si>
  <si>
    <t>ULK4</t>
    <phoneticPr fontId="2" type="noConversion"/>
  </si>
  <si>
    <t>SIK1</t>
    <phoneticPr fontId="2" type="noConversion"/>
  </si>
  <si>
    <t>AKT2</t>
    <phoneticPr fontId="2" type="noConversion"/>
  </si>
  <si>
    <t>HIPK2</t>
    <phoneticPr fontId="2" type="noConversion"/>
  </si>
  <si>
    <t>ULK2</t>
    <phoneticPr fontId="2" type="noConversion"/>
  </si>
  <si>
    <t>SRPK1</t>
    <phoneticPr fontId="2" type="noConversion"/>
  </si>
  <si>
    <t>SLK</t>
    <phoneticPr fontId="2" type="noConversion"/>
  </si>
  <si>
    <t>BMPR2</t>
    <phoneticPr fontId="2" type="noConversion"/>
  </si>
  <si>
    <t>PLK4</t>
    <phoneticPr fontId="2" type="noConversion"/>
  </si>
  <si>
    <t>BCKDK</t>
    <phoneticPr fontId="2" type="noConversion"/>
  </si>
  <si>
    <t>MAP2K6</t>
    <phoneticPr fontId="2" type="noConversion"/>
  </si>
  <si>
    <t>AURKA</t>
    <phoneticPr fontId="2" type="noConversion"/>
  </si>
  <si>
    <t>ACVR2A</t>
    <phoneticPr fontId="2" type="noConversion"/>
  </si>
  <si>
    <t>PAK2</t>
    <phoneticPr fontId="2" type="noConversion"/>
  </si>
  <si>
    <t>PRKD2</t>
    <phoneticPr fontId="2" type="noConversion"/>
  </si>
  <si>
    <t>STK38</t>
    <phoneticPr fontId="2" type="noConversion"/>
  </si>
  <si>
    <t>NEK10</t>
    <phoneticPr fontId="2" type="noConversion"/>
  </si>
  <si>
    <t>BRAF</t>
    <phoneticPr fontId="2" type="noConversion"/>
  </si>
  <si>
    <t>NEK9</t>
    <phoneticPr fontId="2" type="noConversion"/>
  </si>
  <si>
    <t>CLK2</t>
    <phoneticPr fontId="2" type="noConversion"/>
  </si>
  <si>
    <t>MGC16169</t>
    <phoneticPr fontId="2" type="noConversion"/>
  </si>
  <si>
    <t>CHEK1</t>
    <phoneticPr fontId="2" type="noConversion"/>
  </si>
  <si>
    <t>PIM1</t>
    <phoneticPr fontId="2" type="noConversion"/>
  </si>
  <si>
    <t>MAPKAPK2</t>
    <phoneticPr fontId="2" type="noConversion"/>
  </si>
  <si>
    <t>CAMK2D</t>
    <phoneticPr fontId="2" type="noConversion"/>
  </si>
  <si>
    <t>TSSK3</t>
    <phoneticPr fontId="2" type="noConversion"/>
  </si>
  <si>
    <t>VRK1</t>
    <phoneticPr fontId="2" type="noConversion"/>
  </si>
  <si>
    <t>CAMK2A</t>
    <phoneticPr fontId="2" type="noConversion"/>
  </si>
  <si>
    <t>CDKL4</t>
    <phoneticPr fontId="2" type="noConversion"/>
  </si>
  <si>
    <t>CDC2L6</t>
    <phoneticPr fontId="2" type="noConversion"/>
  </si>
  <si>
    <t>DAPK2</t>
    <phoneticPr fontId="2" type="noConversion"/>
  </si>
  <si>
    <t>CAMKK2</t>
    <phoneticPr fontId="2" type="noConversion"/>
  </si>
  <si>
    <t>MAP4K1</t>
    <phoneticPr fontId="2" type="noConversion"/>
  </si>
  <si>
    <t>SNRK</t>
    <phoneticPr fontId="2" type="noConversion"/>
  </si>
  <si>
    <t>CAMK4</t>
    <phoneticPr fontId="2" type="noConversion"/>
  </si>
  <si>
    <t>ALPK2</t>
    <phoneticPr fontId="2" type="noConversion"/>
  </si>
  <si>
    <t>ERN1</t>
    <phoneticPr fontId="2" type="noConversion"/>
  </si>
  <si>
    <t>RPS6KC1</t>
    <phoneticPr fontId="2" type="noConversion"/>
  </si>
  <si>
    <t>TAOK3</t>
    <phoneticPr fontId="2" type="noConversion"/>
  </si>
  <si>
    <t>MAP3K13</t>
    <phoneticPr fontId="2" type="noConversion"/>
  </si>
  <si>
    <t>MAP4K5</t>
    <phoneticPr fontId="2" type="noConversion"/>
  </si>
  <si>
    <t>MAST1</t>
    <phoneticPr fontId="2" type="noConversion"/>
  </si>
  <si>
    <t>BUB1B</t>
    <phoneticPr fontId="2" type="noConversion"/>
  </si>
  <si>
    <t>CSNK2A2</t>
    <phoneticPr fontId="2" type="noConversion"/>
  </si>
  <si>
    <t>ADCK4</t>
    <phoneticPr fontId="2" type="noConversion"/>
  </si>
  <si>
    <t>PRKD1</t>
    <phoneticPr fontId="2" type="noConversion"/>
  </si>
  <si>
    <t>PDK1</t>
    <phoneticPr fontId="2" type="noConversion"/>
  </si>
  <si>
    <t>PBK</t>
    <phoneticPr fontId="2" type="noConversion"/>
  </si>
  <si>
    <t>MAPK3</t>
    <phoneticPr fontId="2" type="noConversion"/>
  </si>
  <si>
    <t>NRBP1</t>
    <phoneticPr fontId="2" type="noConversion"/>
  </si>
  <si>
    <t>ACVR1</t>
    <phoneticPr fontId="2" type="noConversion"/>
  </si>
  <si>
    <t>DMPK</t>
    <phoneticPr fontId="2" type="noConversion"/>
  </si>
  <si>
    <t>SRPK2</t>
    <phoneticPr fontId="2" type="noConversion"/>
  </si>
  <si>
    <t>CSNK1G3</t>
    <phoneticPr fontId="2" type="noConversion"/>
  </si>
  <si>
    <t>STK16</t>
    <phoneticPr fontId="2" type="noConversion"/>
  </si>
  <si>
    <t>VRK2</t>
    <phoneticPr fontId="2" type="noConversion"/>
  </si>
  <si>
    <t>MKNK1</t>
    <phoneticPr fontId="2" type="noConversion"/>
  </si>
  <si>
    <t>MAP2K3</t>
    <phoneticPr fontId="2" type="noConversion"/>
  </si>
  <si>
    <t>FLJ23356</t>
    <phoneticPr fontId="2" type="noConversion"/>
  </si>
  <si>
    <t>PAK7</t>
    <phoneticPr fontId="2" type="noConversion"/>
  </si>
  <si>
    <t>PRKAA1</t>
    <phoneticPr fontId="2" type="noConversion"/>
  </si>
  <si>
    <t>LYK5</t>
    <phoneticPr fontId="2" type="noConversion"/>
  </si>
  <si>
    <t>PDK4</t>
    <phoneticPr fontId="2" type="noConversion"/>
  </si>
  <si>
    <t>MAPK14</t>
    <phoneticPr fontId="2" type="noConversion"/>
  </si>
  <si>
    <t>NEK3</t>
    <phoneticPr fontId="2" type="noConversion"/>
  </si>
  <si>
    <t>PRKACA</t>
    <phoneticPr fontId="2" type="noConversion"/>
  </si>
  <si>
    <t>NLK</t>
    <phoneticPr fontId="2" type="noConversion"/>
  </si>
  <si>
    <t>RIOK2</t>
    <phoneticPr fontId="2" type="noConversion"/>
  </si>
  <si>
    <t>RPS6KA6</t>
    <phoneticPr fontId="2" type="noConversion"/>
  </si>
  <si>
    <t>FASTKD2</t>
    <phoneticPr fontId="2" type="noConversion"/>
  </si>
  <si>
    <t>CAMK1D</t>
    <phoneticPr fontId="2" type="noConversion"/>
  </si>
  <si>
    <t>CSNK2A1</t>
    <phoneticPr fontId="2" type="noConversion"/>
  </si>
  <si>
    <t>MAPK10</t>
    <phoneticPr fontId="2" type="noConversion"/>
  </si>
  <si>
    <t>PKMYT1</t>
    <phoneticPr fontId="2" type="noConversion"/>
  </si>
  <si>
    <t>PIM2</t>
    <phoneticPr fontId="2" type="noConversion"/>
  </si>
  <si>
    <t>MAPKAPK3</t>
    <phoneticPr fontId="2" type="noConversion"/>
  </si>
  <si>
    <t>MAPK13</t>
    <phoneticPr fontId="2" type="noConversion"/>
  </si>
  <si>
    <t>RIOK1</t>
    <phoneticPr fontId="2" type="noConversion"/>
  </si>
  <si>
    <t>CSNK1G1</t>
    <phoneticPr fontId="2" type="noConversion"/>
  </si>
  <si>
    <t>MAPK6</t>
    <phoneticPr fontId="2" type="noConversion"/>
  </si>
  <si>
    <t>STK3</t>
    <phoneticPr fontId="2" type="noConversion"/>
  </si>
  <si>
    <t>PCTK1</t>
    <phoneticPr fontId="2" type="noConversion"/>
  </si>
  <si>
    <t>BMP2K</t>
    <phoneticPr fontId="2" type="noConversion"/>
  </si>
  <si>
    <t>RP6-213</t>
    <phoneticPr fontId="2" type="noConversion"/>
  </si>
  <si>
    <t>OXSR1</t>
    <phoneticPr fontId="2" type="noConversion"/>
  </si>
  <si>
    <t>SNF1LK</t>
    <phoneticPr fontId="2" type="noConversion"/>
  </si>
  <si>
    <t>RPS6KB1</t>
    <phoneticPr fontId="2" type="noConversion"/>
  </si>
  <si>
    <t>CDK5</t>
    <phoneticPr fontId="2" type="noConversion"/>
  </si>
  <si>
    <t>PDK2</t>
    <phoneticPr fontId="2" type="noConversion"/>
  </si>
  <si>
    <t>MAPK9</t>
    <phoneticPr fontId="2" type="noConversion"/>
  </si>
  <si>
    <t>TRIB1</t>
    <phoneticPr fontId="2" type="noConversion"/>
  </si>
  <si>
    <t>CDK2</t>
    <phoneticPr fontId="2" type="noConversion"/>
  </si>
  <si>
    <t>PRKG1</t>
    <phoneticPr fontId="2" type="noConversion"/>
  </si>
  <si>
    <t>PLK1</t>
    <phoneticPr fontId="2" type="noConversion"/>
  </si>
  <si>
    <t>MAPKAPK5</t>
    <phoneticPr fontId="2" type="noConversion"/>
  </si>
  <si>
    <t>STK25</t>
    <phoneticPr fontId="2" type="noConversion"/>
  </si>
  <si>
    <t>STK40</t>
    <phoneticPr fontId="2" type="noConversion"/>
  </si>
  <si>
    <t>PRPF4B</t>
    <phoneticPr fontId="2" type="noConversion"/>
  </si>
  <si>
    <t>MAPK12</t>
    <phoneticPr fontId="2" type="noConversion"/>
  </si>
  <si>
    <t>AAK1</t>
    <phoneticPr fontId="2" type="noConversion"/>
  </si>
  <si>
    <t>STK32B</t>
    <phoneticPr fontId="2" type="noConversion"/>
  </si>
  <si>
    <t>STK19</t>
    <phoneticPr fontId="2" type="noConversion"/>
  </si>
  <si>
    <t>SCYL2</t>
    <phoneticPr fontId="2" type="noConversion"/>
  </si>
  <si>
    <t>CASK</t>
    <phoneticPr fontId="2" type="noConversion"/>
  </si>
  <si>
    <t>RPS6KA3</t>
    <phoneticPr fontId="2" type="noConversion"/>
  </si>
  <si>
    <t>CAMK1</t>
    <phoneticPr fontId="2" type="noConversion"/>
  </si>
  <si>
    <t>PXK</t>
    <phoneticPr fontId="2" type="noConversion"/>
  </si>
  <si>
    <t>SGK196</t>
    <phoneticPr fontId="2" type="noConversion"/>
  </si>
  <si>
    <t>TLK2</t>
    <phoneticPr fontId="2" type="noConversion"/>
  </si>
  <si>
    <t>MAPK8</t>
    <phoneticPr fontId="2" type="noConversion"/>
  </si>
  <si>
    <t>BRSK2</t>
    <phoneticPr fontId="2" type="noConversion"/>
  </si>
  <si>
    <t>MASTL</t>
    <phoneticPr fontId="2" type="noConversion"/>
  </si>
  <si>
    <t>ADCK3</t>
    <phoneticPr fontId="2" type="noConversion"/>
  </si>
  <si>
    <t>ABR</t>
    <phoneticPr fontId="2" type="noConversion"/>
  </si>
  <si>
    <t>BLVRA</t>
    <phoneticPr fontId="2" type="noConversion"/>
  </si>
  <si>
    <t>BRD2</t>
    <phoneticPr fontId="2" type="noConversion"/>
  </si>
  <si>
    <t>BRD3</t>
    <phoneticPr fontId="2" type="noConversion"/>
  </si>
  <si>
    <t>BRD4</t>
    <phoneticPr fontId="2" type="noConversion"/>
  </si>
  <si>
    <t>BRDT</t>
    <phoneticPr fontId="2" type="noConversion"/>
  </si>
  <si>
    <t>TTBK1</t>
    <phoneticPr fontId="2" type="noConversion"/>
  </si>
  <si>
    <t>VRK3</t>
    <phoneticPr fontId="2" type="noConversion"/>
  </si>
  <si>
    <t>CDK19</t>
    <phoneticPr fontId="2" type="noConversion"/>
  </si>
  <si>
    <t>CDK12</t>
    <phoneticPr fontId="2" type="noConversion"/>
  </si>
  <si>
    <t>CDK16</t>
    <phoneticPr fontId="2" type="noConversion"/>
  </si>
  <si>
    <t>CDK18</t>
    <phoneticPr fontId="2" type="noConversion"/>
  </si>
  <si>
    <t>MAPK11</t>
    <phoneticPr fontId="2" type="noConversion"/>
  </si>
  <si>
    <t>MOK</t>
    <phoneticPr fontId="2" type="noConversion"/>
  </si>
  <si>
    <t>TXNDC3</t>
    <phoneticPr fontId="2" type="noConversion"/>
  </si>
  <si>
    <t>BUB1</t>
    <phoneticPr fontId="2" type="noConversion"/>
  </si>
  <si>
    <t>CDC7</t>
    <phoneticPr fontId="2" type="noConversion"/>
  </si>
  <si>
    <t>CHUK</t>
    <phoneticPr fontId="2" type="noConversion"/>
  </si>
  <si>
    <t>NEK1</t>
    <phoneticPr fontId="2" type="noConversion"/>
  </si>
  <si>
    <t>NEK5</t>
    <phoneticPr fontId="2" type="noConversion"/>
  </si>
  <si>
    <t>NEK4</t>
    <phoneticPr fontId="2" type="noConversion"/>
  </si>
  <si>
    <t>SBK1</t>
    <phoneticPr fontId="2" type="noConversion"/>
  </si>
  <si>
    <t>SBK2</t>
    <phoneticPr fontId="2" type="noConversion"/>
  </si>
  <si>
    <t>PEAK1</t>
    <phoneticPr fontId="2" type="noConversion"/>
  </si>
  <si>
    <t>STK31</t>
    <phoneticPr fontId="2" type="noConversion"/>
  </si>
  <si>
    <t>EIF2AK3</t>
    <phoneticPr fontId="2" type="noConversion"/>
  </si>
  <si>
    <t>SCYL1</t>
    <phoneticPr fontId="2" type="noConversion"/>
  </si>
  <si>
    <t>FAM198B</t>
    <phoneticPr fontId="2" type="noConversion"/>
  </si>
  <si>
    <t>FAM20A</t>
    <phoneticPr fontId="2" type="noConversion"/>
  </si>
  <si>
    <t>FAM20B</t>
    <phoneticPr fontId="2" type="noConversion"/>
  </si>
  <si>
    <t>STK10</t>
    <phoneticPr fontId="2" type="noConversion"/>
  </si>
  <si>
    <t>TAOK2</t>
    <phoneticPr fontId="2" type="noConversion"/>
  </si>
  <si>
    <t>IRAK4</t>
    <phoneticPr fontId="2" type="noConversion"/>
  </si>
  <si>
    <t>MAP3K11</t>
    <phoneticPr fontId="2" type="noConversion"/>
  </si>
  <si>
    <t>ANKK1</t>
    <phoneticPr fontId="2" type="noConversion"/>
  </si>
  <si>
    <t>MLKL</t>
    <phoneticPr fontId="2" type="noConversion"/>
  </si>
  <si>
    <t>NEK8</t>
    <phoneticPr fontId="2" type="noConversion"/>
  </si>
  <si>
    <t>MAP4K2</t>
    <phoneticPr fontId="2" type="noConversion"/>
  </si>
  <si>
    <t>DKFZp76</t>
    <phoneticPr fontId="2" type="noConversion"/>
  </si>
  <si>
    <t>CDK3</t>
    <phoneticPr fontId="2" type="noConversion"/>
  </si>
  <si>
    <t>PNCK</t>
    <phoneticPr fontId="2" type="noConversion"/>
  </si>
  <si>
    <t>NEK6</t>
    <phoneticPr fontId="2" type="noConversion"/>
  </si>
  <si>
    <t>MARK2</t>
    <phoneticPr fontId="2" type="noConversion"/>
  </si>
  <si>
    <t>MAP2K2</t>
    <phoneticPr fontId="2" type="noConversion"/>
  </si>
  <si>
    <t>p-NF2(S13)</t>
    <phoneticPr fontId="1" type="noConversion"/>
  </si>
  <si>
    <t>NF2</t>
    <phoneticPr fontId="1" type="noConversion"/>
  </si>
  <si>
    <t>Kinases</t>
    <phoneticPr fontId="1" type="noConversion"/>
  </si>
  <si>
    <t>p-NF2(S13) / NF2</t>
    <phoneticPr fontId="1" type="noConversion"/>
  </si>
  <si>
    <t>Supplementary Table 1. Human kinome screening</t>
    <phoneticPr fontId="1" type="noConversion"/>
  </si>
  <si>
    <t>Normalized</t>
    <phoneticPr fontId="1" type="noConversion"/>
  </si>
  <si>
    <t xml:space="preserve"> p-NF2(S13)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</si>
</sst>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00_);[Red]\(0.0000\)"/>
  </numFmts>
  <fonts count="9" x14ac:knownFonts="1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2"/>
      <charset val="134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3" fillId="0" borderId="0" xfId="0" applyNumberFormat="1" applyFont="1" applyFill="1" applyBorder="1">
      <alignment vertical="center"/>
    </xf>
    <xf numFmtId="177" fontId="3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4" fillId="0" borderId="0" xfId="0" applyFont="1" applyFill="1" applyBorder="1">
      <alignment vertical="center"/>
    </xf>
    <xf numFmtId="0" fontId="4" fillId="2" borderId="0" xfId="0" applyFont="1" applyFill="1" applyBorder="1">
      <alignment vertical="center"/>
    </xf>
    <xf numFmtId="177" fontId="7" fillId="4" borderId="1" xfId="0" applyNumberFormat="1" applyFont="1" applyFill="1" applyBorder="1" applyAlignment="1">
      <alignment horizontal="center" vertical="center"/>
    </xf>
    <xf numFmtId="177" fontId="7" fillId="4" borderId="3" xfId="0" applyNumberFormat="1" applyFont="1" applyFill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7" fontId="7" fillId="4" borderId="4" xfId="0" applyNumberFormat="1" applyFont="1" applyFill="1" applyBorder="1" applyAlignment="1">
      <alignment horizontal="center" vertical="center"/>
    </xf>
    <xf numFmtId="177" fontId="7" fillId="4" borderId="6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3E244-ACE2-FD4D-9B45-E9D9F53D79BE}">
  <dimension ref="A1:BX392"/>
  <sheetViews>
    <sheetView tabSelected="1" zoomScaleNormal="100" workbookViewId="0">
      <selection activeCell="J13" sqref="J13"/>
    </sheetView>
  </sheetViews>
  <sheetFormatPr defaultColWidth="11.07421875" defaultRowHeight="15.5" x14ac:dyDescent="0.35"/>
  <cols>
    <col min="1" max="1" width="10" style="3" bestFit="1" customWidth="1"/>
    <col min="2" max="2" width="10.15234375" style="4" bestFit="1" customWidth="1"/>
    <col min="3" max="3" width="11.23046875" style="5" customWidth="1"/>
    <col min="4" max="4" width="9.53515625" style="4" bestFit="1" customWidth="1"/>
    <col min="5" max="5" width="11.921875" style="5" customWidth="1"/>
    <col min="6" max="6" width="14.23046875" style="5" customWidth="1"/>
    <col min="7" max="76" width="10.84375" style="1"/>
    <col min="77" max="16384" width="11.07421875" style="2"/>
  </cols>
  <sheetData>
    <row r="1" spans="1:76" x14ac:dyDescent="0.35">
      <c r="A1" s="13" t="s">
        <v>391</v>
      </c>
    </row>
    <row r="2" spans="1:76" x14ac:dyDescent="0.35">
      <c r="A2" s="14" t="s">
        <v>389</v>
      </c>
      <c r="B2" s="16" t="s">
        <v>387</v>
      </c>
      <c r="C2" s="12" t="s">
        <v>392</v>
      </c>
      <c r="D2" s="16" t="s">
        <v>388</v>
      </c>
      <c r="E2" s="12" t="s">
        <v>392</v>
      </c>
      <c r="F2" s="18" t="s">
        <v>390</v>
      </c>
    </row>
    <row r="3" spans="1:76" x14ac:dyDescent="0.35">
      <c r="A3" s="15"/>
      <c r="B3" s="17"/>
      <c r="C3" s="11" t="s">
        <v>393</v>
      </c>
      <c r="D3" s="17"/>
      <c r="E3" s="11" t="s">
        <v>388</v>
      </c>
      <c r="F3" s="19"/>
    </row>
    <row r="4" spans="1:76" s="7" customFormat="1" x14ac:dyDescent="0.35">
      <c r="A4" s="3" t="s">
        <v>329</v>
      </c>
      <c r="B4" s="4">
        <v>81971.252999999997</v>
      </c>
      <c r="C4" s="5">
        <f>B4/80096.182</f>
        <v>1.023410241951358</v>
      </c>
      <c r="D4" s="4">
        <v>60806.968999999997</v>
      </c>
      <c r="E4" s="5">
        <f>D4/81937.233</f>
        <v>0.74211645638558488</v>
      </c>
      <c r="F4" s="5">
        <f t="shared" ref="F4:F67" si="0">C4/E4</f>
        <v>1.3790426464005268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x14ac:dyDescent="0.35">
      <c r="A5" s="3" t="s">
        <v>19</v>
      </c>
      <c r="B5" s="4">
        <v>65124.453999999998</v>
      </c>
      <c r="C5" s="5">
        <f>B5/58034.869</f>
        <v>1.1221607823393209</v>
      </c>
      <c r="D5" s="4">
        <v>94898.706000000006</v>
      </c>
      <c r="E5" s="5">
        <f>D5/83917.827</f>
        <v>1.1308527567092508</v>
      </c>
      <c r="F5" s="5">
        <f t="shared" si="0"/>
        <v>0.99231378769838852</v>
      </c>
    </row>
    <row r="6" spans="1:76" x14ac:dyDescent="0.35">
      <c r="A6" s="3" t="s">
        <v>64</v>
      </c>
      <c r="B6" s="4">
        <v>180686.51199999999</v>
      </c>
      <c r="C6" s="5">
        <f>B6/221336.122</f>
        <v>0.81634443744342822</v>
      </c>
      <c r="D6" s="4">
        <v>85829.94</v>
      </c>
      <c r="E6" s="5">
        <f>D6/73721.626</f>
        <v>1.1642437186613328</v>
      </c>
      <c r="F6" s="5">
        <f t="shared" si="0"/>
        <v>0.70118002301277171</v>
      </c>
    </row>
    <row r="7" spans="1:76" x14ac:dyDescent="0.35">
      <c r="A7" s="3" t="s">
        <v>343</v>
      </c>
      <c r="B7" s="4">
        <v>75129.467000000004</v>
      </c>
      <c r="C7" s="5">
        <f>B7/73477.295</f>
        <v>1.0224854766360141</v>
      </c>
      <c r="D7" s="4">
        <v>76829.936000000002</v>
      </c>
      <c r="E7" s="5">
        <f>D7/100502.342</f>
        <v>0.76445916056364138</v>
      </c>
      <c r="F7" s="5">
        <f t="shared" si="0"/>
        <v>1.3375279274332039</v>
      </c>
    </row>
    <row r="8" spans="1:76" x14ac:dyDescent="0.35">
      <c r="A8" s="3" t="s">
        <v>280</v>
      </c>
      <c r="B8" s="4">
        <v>76405.687999999995</v>
      </c>
      <c r="C8" s="5">
        <f>B8/57609.674</f>
        <v>1.3262648908584345</v>
      </c>
      <c r="D8" s="4">
        <v>88878.847999999998</v>
      </c>
      <c r="E8" s="5">
        <f>D8/83665.756</f>
        <v>1.0623085507050221</v>
      </c>
      <c r="F8" s="5">
        <f t="shared" si="0"/>
        <v>1.2484742685900745</v>
      </c>
    </row>
    <row r="9" spans="1:76" x14ac:dyDescent="0.35">
      <c r="A9" s="3" t="s">
        <v>121</v>
      </c>
      <c r="B9" s="4">
        <v>28863.321</v>
      </c>
      <c r="C9" s="5">
        <f>B9/44622.798</f>
        <v>0.64682902672306652</v>
      </c>
      <c r="D9" s="4">
        <v>93115.010999999999</v>
      </c>
      <c r="E9" s="5">
        <f>D9/123575.383</f>
        <v>0.75350776780517847</v>
      </c>
      <c r="F9" s="5">
        <f t="shared" si="0"/>
        <v>0.85842383364826302</v>
      </c>
    </row>
    <row r="10" spans="1:76" x14ac:dyDescent="0.35">
      <c r="A10" s="3" t="s">
        <v>116</v>
      </c>
      <c r="B10" s="4">
        <v>36633.847999999998</v>
      </c>
      <c r="C10" s="5">
        <f>B10/56110.668</f>
        <v>0.65288561526303701</v>
      </c>
      <c r="D10" s="4">
        <v>99328.626000000004</v>
      </c>
      <c r="E10" s="5">
        <f>D10/110074.2</f>
        <v>0.90237881356394145</v>
      </c>
      <c r="F10" s="5">
        <f t="shared" si="0"/>
        <v>0.72351611701128926</v>
      </c>
    </row>
    <row r="11" spans="1:76" x14ac:dyDescent="0.35">
      <c r="A11" s="3" t="s">
        <v>242</v>
      </c>
      <c r="B11" s="4">
        <v>72510.538</v>
      </c>
      <c r="C11" s="5">
        <f>B11/66321.567</f>
        <v>1.0933176232099584</v>
      </c>
      <c r="D11" s="4">
        <v>90130.676000000007</v>
      </c>
      <c r="E11" s="5">
        <f>D11/70805.17</f>
        <v>1.2729391935645378</v>
      </c>
      <c r="F11" s="5">
        <f t="shared" si="0"/>
        <v>0.85889226189069134</v>
      </c>
    </row>
    <row r="12" spans="1:76" x14ac:dyDescent="0.35">
      <c r="A12" s="3" t="s">
        <v>186</v>
      </c>
      <c r="B12" s="4">
        <v>34399.199999999997</v>
      </c>
      <c r="C12" s="5">
        <f>B12/28193.158</f>
        <v>1.220125819179249</v>
      </c>
      <c r="D12" s="4">
        <v>111056.179</v>
      </c>
      <c r="E12" s="5">
        <f>D12/82040.472</f>
        <v>1.3536755249287207</v>
      </c>
      <c r="F12" s="5">
        <f t="shared" si="0"/>
        <v>0.90134289695715386</v>
      </c>
    </row>
    <row r="13" spans="1:76" x14ac:dyDescent="0.35">
      <c r="A13" s="3" t="s">
        <v>193</v>
      </c>
      <c r="B13" s="4">
        <v>68780.354000000007</v>
      </c>
      <c r="C13" s="5">
        <f>B13/67463.182</f>
        <v>1.0195243088296666</v>
      </c>
      <c r="D13" s="4">
        <v>83732.697</v>
      </c>
      <c r="E13" s="5">
        <f>D13/74628.09</f>
        <v>1.1219997322723925</v>
      </c>
      <c r="F13" s="5">
        <f t="shared" si="0"/>
        <v>0.90866715873881554</v>
      </c>
    </row>
    <row r="14" spans="1:76" x14ac:dyDescent="0.35">
      <c r="A14" s="3" t="s">
        <v>342</v>
      </c>
      <c r="B14" s="4">
        <v>53256.839</v>
      </c>
      <c r="C14" s="5">
        <f>B14/73477.295</f>
        <v>0.72480674472297868</v>
      </c>
      <c r="D14" s="4">
        <v>70135.885999999999</v>
      </c>
      <c r="E14" s="5">
        <f>D14/100502.342</f>
        <v>0.69785325002675058</v>
      </c>
      <c r="F14" s="5">
        <f t="shared" si="0"/>
        <v>1.0386234422426133</v>
      </c>
    </row>
    <row r="15" spans="1:76" x14ac:dyDescent="0.35">
      <c r="A15" s="3" t="s">
        <v>274</v>
      </c>
      <c r="B15" s="4">
        <v>39954.241000000002</v>
      </c>
      <c r="C15" s="5">
        <f>B15/45094.534</f>
        <v>0.8860107302583502</v>
      </c>
      <c r="D15" s="4">
        <v>72415.546000000002</v>
      </c>
      <c r="E15" s="5">
        <f>D15/75111.798</f>
        <v>0.96410348211874797</v>
      </c>
      <c r="F15" s="5">
        <f t="shared" si="0"/>
        <v>0.91899961642211025</v>
      </c>
    </row>
    <row r="16" spans="1:76" x14ac:dyDescent="0.35">
      <c r="A16" s="3" t="s">
        <v>214</v>
      </c>
      <c r="B16" s="4">
        <v>76274.91</v>
      </c>
      <c r="C16" s="5">
        <f>B16/60425.697</f>
        <v>1.2622925971379362</v>
      </c>
      <c r="D16" s="4">
        <v>73391.332999999999</v>
      </c>
      <c r="E16" s="5">
        <f>D16/59883.049</f>
        <v>1.2255777590750263</v>
      </c>
      <c r="F16" s="5">
        <f t="shared" si="0"/>
        <v>1.0299571673776289</v>
      </c>
    </row>
    <row r="17" spans="1:6" x14ac:dyDescent="0.35">
      <c r="A17" s="3" t="s">
        <v>181</v>
      </c>
      <c r="B17" s="4">
        <v>23989.966</v>
      </c>
      <c r="C17" s="5">
        <f>B17/28193.158</f>
        <v>0.8509144665524877</v>
      </c>
      <c r="D17" s="4">
        <v>75820.592999999993</v>
      </c>
      <c r="E17" s="5">
        <f>D17/82040.472</f>
        <v>0.92418523628191707</v>
      </c>
      <c r="F17" s="5">
        <f t="shared" si="0"/>
        <v>0.92071852389223996</v>
      </c>
    </row>
    <row r="18" spans="1:6" x14ac:dyDescent="0.35">
      <c r="A18" s="3" t="s">
        <v>209</v>
      </c>
      <c r="B18" s="4">
        <v>95770.051999999996</v>
      </c>
      <c r="C18" s="5">
        <f>B18/83758.567</f>
        <v>1.1434060470494918</v>
      </c>
      <c r="D18" s="4">
        <v>83672.179000000004</v>
      </c>
      <c r="E18" s="5">
        <f>D18/68389.915</f>
        <v>1.2234578592472298</v>
      </c>
      <c r="F18" s="5">
        <f t="shared" si="0"/>
        <v>0.93456921168744433</v>
      </c>
    </row>
    <row r="19" spans="1:6" x14ac:dyDescent="0.35">
      <c r="A19" s="3" t="s">
        <v>232</v>
      </c>
      <c r="B19" s="4">
        <v>38559.805999999997</v>
      </c>
      <c r="C19" s="5">
        <f>B19/59899.454</f>
        <v>0.64374219504571772</v>
      </c>
      <c r="D19" s="4">
        <v>100769.47500000001</v>
      </c>
      <c r="E19" s="5">
        <f>D19/94704.011</f>
        <v>1.064046537585404</v>
      </c>
      <c r="F19" s="5">
        <f t="shared" si="0"/>
        <v>0.60499439855942272</v>
      </c>
    </row>
    <row r="20" spans="1:6" x14ac:dyDescent="0.35">
      <c r="A20" s="3" t="s">
        <v>75</v>
      </c>
      <c r="B20" s="4">
        <v>63287.625999999997</v>
      </c>
      <c r="C20" s="5">
        <f>B20/62765.576</f>
        <v>1.0083174573272458</v>
      </c>
      <c r="D20" s="4">
        <v>61777.675999999999</v>
      </c>
      <c r="E20" s="5">
        <f>D20/63001.09</f>
        <v>0.98058106613710971</v>
      </c>
      <c r="F20" s="5">
        <f t="shared" si="0"/>
        <v>1.0282856687202828</v>
      </c>
    </row>
    <row r="21" spans="1:6" x14ac:dyDescent="0.35">
      <c r="A21" s="3" t="s">
        <v>65</v>
      </c>
      <c r="B21" s="4">
        <v>210956.27299999999</v>
      </c>
      <c r="C21" s="5">
        <f>B21/221336.122</f>
        <v>0.95310368273281654</v>
      </c>
      <c r="D21" s="4">
        <v>87303.182000000001</v>
      </c>
      <c r="E21" s="5">
        <f>D21/73721.626</f>
        <v>1.1842275698042797</v>
      </c>
      <c r="F21" s="5">
        <f t="shared" si="0"/>
        <v>0.8048315265032534</v>
      </c>
    </row>
    <row r="22" spans="1:6" x14ac:dyDescent="0.35">
      <c r="A22" s="3" t="s">
        <v>170</v>
      </c>
      <c r="B22" s="4">
        <v>60598.881000000001</v>
      </c>
      <c r="C22" s="5">
        <f>B22/78485.659</f>
        <v>0.77210132108338414</v>
      </c>
      <c r="D22" s="4">
        <v>72906.061000000002</v>
      </c>
      <c r="E22" s="5">
        <f>D22/67017.77</f>
        <v>1.0878616372941086</v>
      </c>
      <c r="F22" s="5">
        <f t="shared" si="0"/>
        <v>0.70974220858074333</v>
      </c>
    </row>
    <row r="23" spans="1:6" x14ac:dyDescent="0.35">
      <c r="A23" s="3" t="s">
        <v>265</v>
      </c>
      <c r="B23" s="4">
        <v>35906.576000000001</v>
      </c>
      <c r="C23" s="5">
        <f>B23/39763.04</f>
        <v>0.90301385407151968</v>
      </c>
      <c r="D23" s="4">
        <v>94916.032000000007</v>
      </c>
      <c r="E23" s="5">
        <f>D23/81714.283</f>
        <v>1.1615598707511148</v>
      </c>
      <c r="F23" s="5">
        <f t="shared" si="0"/>
        <v>0.77741481675636048</v>
      </c>
    </row>
    <row r="24" spans="1:6" x14ac:dyDescent="0.35">
      <c r="A24" s="3" t="s">
        <v>110</v>
      </c>
      <c r="B24" s="4">
        <v>42291.817999999999</v>
      </c>
      <c r="C24" s="5">
        <f>B24/56110.668</f>
        <v>0.75372152047806673</v>
      </c>
      <c r="D24" s="4">
        <v>83219.898000000001</v>
      </c>
      <c r="E24" s="5">
        <f>D24/110074.2</f>
        <v>0.75603454760516087</v>
      </c>
      <c r="F24" s="5">
        <f t="shared" si="0"/>
        <v>0.99694058011711106</v>
      </c>
    </row>
    <row r="25" spans="1:6" x14ac:dyDescent="0.35">
      <c r="A25" s="3" t="s">
        <v>78</v>
      </c>
      <c r="B25" s="4">
        <v>55233.968999999997</v>
      </c>
      <c r="C25" s="5">
        <f>B25/62765.576</f>
        <v>0.8800041761745323</v>
      </c>
      <c r="D25" s="4">
        <v>76252.646999999997</v>
      </c>
      <c r="E25" s="5">
        <f>D25/63001.09</f>
        <v>1.2103385354126412</v>
      </c>
      <c r="F25" s="5">
        <f t="shared" si="0"/>
        <v>0.72707275727159437</v>
      </c>
    </row>
    <row r="26" spans="1:6" x14ac:dyDescent="0.35">
      <c r="A26" s="3" t="s">
        <v>377</v>
      </c>
      <c r="B26" s="4">
        <v>13172.710999999999</v>
      </c>
      <c r="C26" s="5">
        <f>B26/16823.782</f>
        <v>0.78298155551468751</v>
      </c>
      <c r="D26" s="4">
        <v>210969.215</v>
      </c>
      <c r="E26" s="5">
        <f>D26/221344.078</f>
        <v>0.95312789439074119</v>
      </c>
      <c r="F26" s="5">
        <f t="shared" si="0"/>
        <v>0.82148635049148921</v>
      </c>
    </row>
    <row r="27" spans="1:6" x14ac:dyDescent="0.35">
      <c r="A27" s="3" t="s">
        <v>73</v>
      </c>
      <c r="B27" s="4">
        <v>52151.190999999999</v>
      </c>
      <c r="C27" s="5">
        <f>B27/62765.576</f>
        <v>0.83088843158230552</v>
      </c>
      <c r="D27" s="4">
        <v>67800.968999999997</v>
      </c>
      <c r="E27" s="5">
        <f>D27/63001.09</f>
        <v>1.0761872373954164</v>
      </c>
      <c r="F27" s="5">
        <f t="shared" si="0"/>
        <v>0.7720667953591589</v>
      </c>
    </row>
    <row r="28" spans="1:6" x14ac:dyDescent="0.35">
      <c r="A28" s="3" t="s">
        <v>241</v>
      </c>
      <c r="B28" s="4">
        <v>57931.131999999998</v>
      </c>
      <c r="C28" s="5">
        <f>B28/66321.567</f>
        <v>0.87348858931514695</v>
      </c>
      <c r="D28" s="4">
        <v>69647.706000000006</v>
      </c>
      <c r="E28" s="5">
        <f>D28/69805.17</f>
        <v>0.99774423584957972</v>
      </c>
      <c r="F28" s="5">
        <f t="shared" si="0"/>
        <v>0.87546342833178181</v>
      </c>
    </row>
    <row r="29" spans="1:6" x14ac:dyDescent="0.35">
      <c r="A29" s="3" t="s">
        <v>207</v>
      </c>
      <c r="B29" s="4">
        <v>75623.668000000005</v>
      </c>
      <c r="C29" s="5">
        <f>B29/83758.567</f>
        <v>0.9028768125892126</v>
      </c>
      <c r="D29" s="4">
        <v>80470.2</v>
      </c>
      <c r="E29" s="5">
        <f>D29/68389.915</f>
        <v>1.17663839763509</v>
      </c>
      <c r="F29" s="5">
        <f t="shared" si="0"/>
        <v>0.76733583945916839</v>
      </c>
    </row>
    <row r="30" spans="1:6" x14ac:dyDescent="0.35">
      <c r="A30" s="3" t="s">
        <v>6</v>
      </c>
      <c r="B30" s="4">
        <v>72125.817999999999</v>
      </c>
      <c r="C30" s="5">
        <f>B30/48196.141</f>
        <v>1.4965060791900329</v>
      </c>
      <c r="D30" s="4">
        <v>84491.262000000002</v>
      </c>
      <c r="E30" s="5">
        <f>D30/70209.534</f>
        <v>1.2034157925047615</v>
      </c>
      <c r="F30" s="5">
        <f t="shared" si="0"/>
        <v>1.2435486458717981</v>
      </c>
    </row>
    <row r="31" spans="1:6" x14ac:dyDescent="0.35">
      <c r="A31" s="3" t="s">
        <v>239</v>
      </c>
      <c r="B31" s="4">
        <v>55841.141000000003</v>
      </c>
      <c r="C31" s="5">
        <f>B31/51849.362</f>
        <v>1.0769880061397863</v>
      </c>
      <c r="D31" s="4">
        <v>53658.362000000001</v>
      </c>
      <c r="E31" s="5">
        <f>D31/53674.927</f>
        <v>0.99969138290583981</v>
      </c>
      <c r="F31" s="5">
        <f t="shared" si="0"/>
        <v>1.0773204856575491</v>
      </c>
    </row>
    <row r="32" spans="1:6" x14ac:dyDescent="0.35">
      <c r="A32" s="3" t="s">
        <v>38</v>
      </c>
      <c r="B32" s="4">
        <v>37274.108</v>
      </c>
      <c r="C32" s="5">
        <f>B32/31453.007</f>
        <v>1.1850729566174705</v>
      </c>
      <c r="D32" s="4">
        <v>97930.383000000002</v>
      </c>
      <c r="E32" s="5">
        <f>D32/88798.898</f>
        <v>1.1028333144404563</v>
      </c>
      <c r="F32" s="5">
        <f t="shared" si="0"/>
        <v>1.0745712349275014</v>
      </c>
    </row>
    <row r="33" spans="1:6" x14ac:dyDescent="0.35">
      <c r="A33" s="3" t="s">
        <v>344</v>
      </c>
      <c r="B33" s="4">
        <v>68814.153000000006</v>
      </c>
      <c r="C33" s="5">
        <f>B33/73477.295</f>
        <v>0.93653628648142273</v>
      </c>
      <c r="D33" s="4">
        <v>89109.885999999999</v>
      </c>
      <c r="E33" s="5">
        <f>D33/100502.342</f>
        <v>0.8866448704250095</v>
      </c>
      <c r="F33" s="5">
        <f t="shared" si="0"/>
        <v>1.0562698975887583</v>
      </c>
    </row>
    <row r="34" spans="1:6" x14ac:dyDescent="0.35">
      <c r="A34" s="3" t="s">
        <v>312</v>
      </c>
      <c r="B34" s="4">
        <v>31741.078000000001</v>
      </c>
      <c r="C34" s="5">
        <f>B34/50067.588</f>
        <v>0.63396459202308686</v>
      </c>
      <c r="D34" s="4">
        <v>54758.353999999999</v>
      </c>
      <c r="E34" s="5">
        <f>D34/75710.718</f>
        <v>0.72325762384131664</v>
      </c>
      <c r="F34" s="5">
        <f t="shared" si="0"/>
        <v>0.87654049003454304</v>
      </c>
    </row>
    <row r="35" spans="1:6" x14ac:dyDescent="0.35">
      <c r="A35" s="3" t="s">
        <v>165</v>
      </c>
      <c r="B35" s="4">
        <v>65913.224000000002</v>
      </c>
      <c r="C35" s="5">
        <f>B35/78485.659</f>
        <v>0.83981232800759187</v>
      </c>
      <c r="D35" s="4">
        <v>79411.039999999994</v>
      </c>
      <c r="E35" s="5">
        <f>D35/67017.77</f>
        <v>1.1849251325432044</v>
      </c>
      <c r="F35" s="5">
        <f t="shared" si="0"/>
        <v>0.70874716464583964</v>
      </c>
    </row>
    <row r="36" spans="1:6" x14ac:dyDescent="0.35">
      <c r="A36" s="3" t="s">
        <v>226</v>
      </c>
      <c r="B36" s="4">
        <v>43815.654999999999</v>
      </c>
      <c r="C36" s="5">
        <f>B36/59899.454</f>
        <v>0.73148671772534024</v>
      </c>
      <c r="D36" s="4">
        <v>98488.061000000002</v>
      </c>
      <c r="E36" s="5">
        <f>D36/94704.011</f>
        <v>1.0399565969808819</v>
      </c>
      <c r="F36" s="5">
        <f t="shared" si="0"/>
        <v>0.70338196790994301</v>
      </c>
    </row>
    <row r="37" spans="1:6" x14ac:dyDescent="0.35">
      <c r="A37" s="3" t="s">
        <v>237</v>
      </c>
      <c r="B37" s="4">
        <v>33347.472000000002</v>
      </c>
      <c r="C37" s="5">
        <f>B37/51849.362</f>
        <v>0.64316070080090859</v>
      </c>
      <c r="D37" s="4">
        <v>49129.521999999997</v>
      </c>
      <c r="E37" s="5">
        <f>D37/53674.927</f>
        <v>0.91531604691330082</v>
      </c>
      <c r="F37" s="5">
        <f t="shared" si="0"/>
        <v>0.7026651646388421</v>
      </c>
    </row>
    <row r="38" spans="1:6" x14ac:dyDescent="0.35">
      <c r="A38" s="3" t="s">
        <v>50</v>
      </c>
      <c r="B38" s="4">
        <v>81027.789000000004</v>
      </c>
      <c r="C38" s="5">
        <f>B38/82138.324</f>
        <v>0.98647969734566299</v>
      </c>
      <c r="D38" s="4">
        <v>90259.968999999997</v>
      </c>
      <c r="E38" s="5">
        <f>D38/85899.969</f>
        <v>1.0507567121473582</v>
      </c>
      <c r="F38" s="5">
        <f t="shared" si="0"/>
        <v>0.93882788084185842</v>
      </c>
    </row>
    <row r="39" spans="1:6" x14ac:dyDescent="0.35">
      <c r="A39" s="3" t="s">
        <v>50</v>
      </c>
      <c r="B39" s="4">
        <v>51878.103000000003</v>
      </c>
      <c r="C39" s="5">
        <f>B39/51622.709</f>
        <v>1.0049473188243569</v>
      </c>
      <c r="D39" s="4">
        <v>78799.403999999995</v>
      </c>
      <c r="E39" s="5">
        <f>D39/54382.827</f>
        <v>1.4489758687976997</v>
      </c>
      <c r="F39" s="5">
        <f t="shared" si="0"/>
        <v>0.69355697390476267</v>
      </c>
    </row>
    <row r="40" spans="1:6" x14ac:dyDescent="0.35">
      <c r="A40" s="3" t="s">
        <v>247</v>
      </c>
      <c r="B40" s="4">
        <v>73548.952000000005</v>
      </c>
      <c r="C40" s="5">
        <f>B40/66321.567</f>
        <v>1.1089748829366473</v>
      </c>
      <c r="D40" s="4">
        <v>78565.725999999995</v>
      </c>
      <c r="E40" s="5">
        <f>D40/70805.17</f>
        <v>1.1096043692854631</v>
      </c>
      <c r="F40" s="5">
        <f t="shared" si="0"/>
        <v>0.99943269297937132</v>
      </c>
    </row>
    <row r="41" spans="1:6" x14ac:dyDescent="0.35">
      <c r="A41" s="3" t="s">
        <v>345</v>
      </c>
      <c r="B41" s="4">
        <v>80611.194000000003</v>
      </c>
      <c r="C41" s="5">
        <f>B41/82805.467</f>
        <v>0.97350086800428282</v>
      </c>
      <c r="D41" s="4">
        <v>87316.354000000007</v>
      </c>
      <c r="E41" s="5">
        <f>D41/88987.162</f>
        <v>0.9812241680434759</v>
      </c>
      <c r="F41" s="5">
        <f t="shared" si="0"/>
        <v>0.99212891376840717</v>
      </c>
    </row>
    <row r="42" spans="1:6" x14ac:dyDescent="0.35">
      <c r="A42" s="3" t="s">
        <v>346</v>
      </c>
      <c r="B42" s="4">
        <v>68804.395000000004</v>
      </c>
      <c r="C42" s="5">
        <f>B42/82805.467</f>
        <v>0.83091609156675605</v>
      </c>
      <c r="D42" s="4">
        <v>74590.383000000002</v>
      </c>
      <c r="E42" s="5">
        <f>D42/88987.162</f>
        <v>0.83821510118504516</v>
      </c>
      <c r="F42" s="5">
        <f t="shared" si="0"/>
        <v>0.99129219980889161</v>
      </c>
    </row>
    <row r="43" spans="1:6" x14ac:dyDescent="0.35">
      <c r="A43" s="3" t="s">
        <v>347</v>
      </c>
      <c r="B43" s="4">
        <v>69961.103000000003</v>
      </c>
      <c r="C43" s="5">
        <f>B43/82805.467</f>
        <v>0.84488507262449231</v>
      </c>
      <c r="D43" s="4">
        <v>76151.554999999993</v>
      </c>
      <c r="E43" s="5">
        <f>D43/88987.162</f>
        <v>0.85575889025430429</v>
      </c>
      <c r="F43" s="5">
        <f t="shared" si="0"/>
        <v>0.98729336293943659</v>
      </c>
    </row>
    <row r="44" spans="1:6" x14ac:dyDescent="0.35">
      <c r="A44" s="3" t="s">
        <v>348</v>
      </c>
      <c r="B44" s="4">
        <v>59332.81</v>
      </c>
      <c r="C44" s="5">
        <f>B44/82805.467</f>
        <v>0.71653252073320228</v>
      </c>
      <c r="D44" s="4">
        <v>70958.070000000007</v>
      </c>
      <c r="E44" s="5">
        <f>D44/88987.162</f>
        <v>0.7973967076284556</v>
      </c>
      <c r="F44" s="5">
        <f t="shared" si="0"/>
        <v>0.89858976576947225</v>
      </c>
    </row>
    <row r="45" spans="1:6" x14ac:dyDescent="0.35">
      <c r="A45" s="3" t="s">
        <v>340</v>
      </c>
      <c r="B45" s="4">
        <v>52411.182000000001</v>
      </c>
      <c r="C45" s="5">
        <f>B45/73477.295</f>
        <v>0.71329765201617723</v>
      </c>
      <c r="D45" s="4">
        <v>71993.137000000002</v>
      </c>
      <c r="E45" s="5">
        <f>D45/100502.342</f>
        <v>0.71633292883861355</v>
      </c>
      <c r="F45" s="5">
        <f t="shared" si="0"/>
        <v>0.99576275681287274</v>
      </c>
    </row>
    <row r="46" spans="1:6" x14ac:dyDescent="0.35">
      <c r="A46" s="3" t="s">
        <v>33</v>
      </c>
      <c r="B46" s="4">
        <v>75689.010999999999</v>
      </c>
      <c r="C46" s="5">
        <f>B46/78475.111</f>
        <v>0.96449702377611157</v>
      </c>
      <c r="D46" s="4">
        <v>55070.370999999999</v>
      </c>
      <c r="E46" s="5">
        <f>D46/89161.454</f>
        <v>0.61764774495489949</v>
      </c>
      <c r="F46" s="5">
        <f t="shared" si="0"/>
        <v>1.5615648752130373</v>
      </c>
    </row>
    <row r="47" spans="1:6" x14ac:dyDescent="0.35">
      <c r="A47" s="3" t="s">
        <v>358</v>
      </c>
      <c r="B47" s="4">
        <v>47358.019</v>
      </c>
      <c r="C47" s="5">
        <f>B47/49582.798</f>
        <v>0.95513002311809825</v>
      </c>
      <c r="D47" s="4">
        <v>37633.542999999998</v>
      </c>
      <c r="E47" s="5">
        <f>D47/28640.38</f>
        <v>1.3140029217489431</v>
      </c>
      <c r="F47" s="5">
        <f t="shared" si="0"/>
        <v>0.72688576814335881</v>
      </c>
    </row>
    <row r="48" spans="1:6" x14ac:dyDescent="0.35">
      <c r="A48" s="3" t="s">
        <v>272</v>
      </c>
      <c r="B48" s="4">
        <v>38191.027999999998</v>
      </c>
      <c r="C48" s="5">
        <f>B48/45094.534</f>
        <v>0.84691035946840032</v>
      </c>
      <c r="D48" s="4">
        <v>74429.375</v>
      </c>
      <c r="E48" s="5">
        <f>D48/75111.798</f>
        <v>0.99091456977238124</v>
      </c>
      <c r="F48" s="5">
        <f t="shared" si="0"/>
        <v>0.85467545366997733</v>
      </c>
    </row>
    <row r="49" spans="1:6" x14ac:dyDescent="0.35">
      <c r="A49" s="3" t="s">
        <v>335</v>
      </c>
      <c r="B49" s="4">
        <v>67078.010999999999</v>
      </c>
      <c r="C49" s="5">
        <f>B49/83557.224</f>
        <v>0.80277931444922102</v>
      </c>
      <c r="D49" s="4">
        <v>83713.25</v>
      </c>
      <c r="E49" s="5">
        <f>D49/100502.342</f>
        <v>0.83294825109647685</v>
      </c>
      <c r="F49" s="5">
        <f t="shared" si="0"/>
        <v>0.96378053905804828</v>
      </c>
    </row>
    <row r="50" spans="1:6" x14ac:dyDescent="0.35">
      <c r="A50" s="3" t="s">
        <v>300</v>
      </c>
      <c r="B50" s="4">
        <v>66545.345000000001</v>
      </c>
      <c r="C50" s="5">
        <f>B50/66650.052</f>
        <v>0.99842900347624641</v>
      </c>
      <c r="D50" s="4">
        <v>82567.697</v>
      </c>
      <c r="E50" s="5">
        <f>D50/70650.827</f>
        <v>1.1686727601928848</v>
      </c>
      <c r="F50" s="5">
        <f t="shared" si="0"/>
        <v>0.85432726549685278</v>
      </c>
    </row>
    <row r="51" spans="1:6" x14ac:dyDescent="0.35">
      <c r="A51" s="3" t="s">
        <v>191</v>
      </c>
      <c r="B51" s="4">
        <v>73090.475000000006</v>
      </c>
      <c r="C51" s="5">
        <f>B51/67463.182</f>
        <v>1.0834128013706796</v>
      </c>
      <c r="D51" s="4">
        <v>87630.182000000001</v>
      </c>
      <c r="E51" s="5">
        <f>D51/74628.09</f>
        <v>1.1742251744617878</v>
      </c>
      <c r="F51" s="5">
        <f t="shared" si="0"/>
        <v>0.92266187519550291</v>
      </c>
    </row>
    <row r="52" spans="1:6" x14ac:dyDescent="0.35">
      <c r="A52" s="3" t="s">
        <v>257</v>
      </c>
      <c r="B52" s="4">
        <v>59041.534</v>
      </c>
      <c r="C52" s="5">
        <f>B52/55821.149</f>
        <v>1.0576911270672698</v>
      </c>
      <c r="D52" s="4">
        <v>59870.945</v>
      </c>
      <c r="E52" s="5">
        <f>D52/77292.919</f>
        <v>0.77459805858800601</v>
      </c>
      <c r="F52" s="5">
        <f t="shared" si="0"/>
        <v>1.36547092435954</v>
      </c>
    </row>
    <row r="53" spans="1:6" x14ac:dyDescent="0.35">
      <c r="A53" s="3" t="s">
        <v>204</v>
      </c>
      <c r="B53" s="4">
        <v>87828.981</v>
      </c>
      <c r="C53" s="5">
        <f>B53/73415.546</f>
        <v>1.1963267425675754</v>
      </c>
      <c r="D53" s="4">
        <v>92425.562999999995</v>
      </c>
      <c r="E53" s="5">
        <f>D53/94329.484</f>
        <v>0.97981626826242363</v>
      </c>
      <c r="F53" s="5">
        <f t="shared" si="0"/>
        <v>1.2209704832612189</v>
      </c>
    </row>
    <row r="54" spans="1:6" x14ac:dyDescent="0.35">
      <c r="A54" s="3" t="s">
        <v>254</v>
      </c>
      <c r="B54" s="4">
        <v>27581.794000000002</v>
      </c>
      <c r="C54" s="5">
        <f>B54/55821.149</f>
        <v>0.49411010869733268</v>
      </c>
      <c r="D54" s="4">
        <v>33267.622000000003</v>
      </c>
      <c r="E54" s="5">
        <f>D54/77292.919</f>
        <v>0.43040969897902298</v>
      </c>
      <c r="F54" s="5">
        <f t="shared" si="0"/>
        <v>1.1479994755448444</v>
      </c>
    </row>
    <row r="55" spans="1:6" x14ac:dyDescent="0.35">
      <c r="A55" s="3" t="s">
        <v>103</v>
      </c>
      <c r="B55" s="4">
        <v>88139.930999999997</v>
      </c>
      <c r="C55" s="5">
        <f>B55/61078.496</f>
        <v>1.4430599437157063</v>
      </c>
      <c r="D55" s="4">
        <v>67731.160999999993</v>
      </c>
      <c r="E55" s="5">
        <f>D55/66929.756</f>
        <v>1.011973822226395</v>
      </c>
      <c r="F55" s="5">
        <f t="shared" si="0"/>
        <v>1.4259854474702711</v>
      </c>
    </row>
    <row r="56" spans="1:6" x14ac:dyDescent="0.35">
      <c r="A56" s="3" t="s">
        <v>264</v>
      </c>
      <c r="B56" s="4">
        <v>16853.087</v>
      </c>
      <c r="C56" s="5">
        <f>B56/39763.04</f>
        <v>0.42383799126022553</v>
      </c>
      <c r="D56" s="4">
        <v>48621.525000000001</v>
      </c>
      <c r="E56" s="5">
        <f>D56/81714.283</f>
        <v>0.59501868235201927</v>
      </c>
      <c r="F56" s="5">
        <f t="shared" si="0"/>
        <v>0.71231039264995477</v>
      </c>
    </row>
    <row r="57" spans="1:6" x14ac:dyDescent="0.35">
      <c r="A57" s="3" t="s">
        <v>136</v>
      </c>
      <c r="B57" s="4">
        <v>67458.739000000001</v>
      </c>
      <c r="C57" s="5">
        <f>B57/48147.454</f>
        <v>1.4010863170459649</v>
      </c>
      <c r="D57" s="4">
        <v>56499.756000000001</v>
      </c>
      <c r="E57" s="5">
        <f>D57/44980.957</f>
        <v>1.2560816791870391</v>
      </c>
      <c r="F57" s="5">
        <f t="shared" si="0"/>
        <v>1.1154420451007419</v>
      </c>
    </row>
    <row r="58" spans="1:6" x14ac:dyDescent="0.35">
      <c r="A58" s="3" t="s">
        <v>261</v>
      </c>
      <c r="B58" s="4">
        <v>30159.484</v>
      </c>
      <c r="C58" s="5">
        <f>B58/39763.04</f>
        <v>0.75848033751946531</v>
      </c>
      <c r="D58" s="4">
        <v>78655.061000000002</v>
      </c>
      <c r="E58" s="5">
        <f>D58/81714.283</f>
        <v>0.96256196728789756</v>
      </c>
      <c r="F58" s="5">
        <f t="shared" si="0"/>
        <v>0.7879807880385612</v>
      </c>
    </row>
    <row r="59" spans="1:6" x14ac:dyDescent="0.35">
      <c r="A59" s="3" t="s">
        <v>158</v>
      </c>
      <c r="B59" s="4">
        <v>27967.785</v>
      </c>
      <c r="C59" s="5">
        <f>B59/24062.472</f>
        <v>1.1622989109348365</v>
      </c>
      <c r="D59" s="4">
        <v>77601.131999999998</v>
      </c>
      <c r="E59" s="5">
        <f>D59/65512.283</f>
        <v>1.1845279762269922</v>
      </c>
      <c r="F59" s="5">
        <f t="shared" si="0"/>
        <v>0.9812338199364774</v>
      </c>
    </row>
    <row r="60" spans="1:6" x14ac:dyDescent="0.35">
      <c r="A60" s="3" t="s">
        <v>333</v>
      </c>
      <c r="B60" s="4">
        <v>72009.687999999995</v>
      </c>
      <c r="C60" s="5">
        <f>B60/83557.224</f>
        <v>0.8618008659550489</v>
      </c>
      <c r="D60" s="4">
        <v>89412.654999999999</v>
      </c>
      <c r="E60" s="5">
        <f>D60/100502.342</f>
        <v>0.88965742708761941</v>
      </c>
      <c r="F60" s="5">
        <f t="shared" si="0"/>
        <v>0.96868844087126693</v>
      </c>
    </row>
    <row r="61" spans="1:6" x14ac:dyDescent="0.35">
      <c r="A61" s="3" t="s">
        <v>190</v>
      </c>
      <c r="B61" s="4">
        <v>90852.495999999999</v>
      </c>
      <c r="C61" s="5">
        <f>B61/67463.182</f>
        <v>1.3466974623284149</v>
      </c>
      <c r="D61" s="4">
        <v>92219.767999999996</v>
      </c>
      <c r="E61" s="5">
        <f>D61/74628.09</f>
        <v>1.2357246179019188</v>
      </c>
      <c r="F61" s="5">
        <f t="shared" si="0"/>
        <v>1.0898038631090088</v>
      </c>
    </row>
    <row r="62" spans="1:6" x14ac:dyDescent="0.35">
      <c r="A62" s="3" t="s">
        <v>82</v>
      </c>
      <c r="B62" s="4">
        <v>57836.504999999997</v>
      </c>
      <c r="C62" s="5">
        <f>B62/85338.789</f>
        <v>0.67772821336848355</v>
      </c>
      <c r="D62" s="4">
        <v>61140.09</v>
      </c>
      <c r="E62" s="5">
        <f>D62/72850.889</f>
        <v>0.83924974477662173</v>
      </c>
      <c r="F62" s="5">
        <f t="shared" si="0"/>
        <v>0.80754056535205809</v>
      </c>
    </row>
    <row r="63" spans="1:6" x14ac:dyDescent="0.35">
      <c r="A63" s="3" t="s">
        <v>86</v>
      </c>
      <c r="B63" s="4">
        <v>59820.798000000003</v>
      </c>
      <c r="C63" s="5">
        <f>B63/85338.789</f>
        <v>0.7009801603816993</v>
      </c>
      <c r="D63" s="4">
        <v>52860.362000000001</v>
      </c>
      <c r="E63" s="5">
        <f>D63/72850.889</f>
        <v>0.72559666361792785</v>
      </c>
      <c r="F63" s="5">
        <f t="shared" si="0"/>
        <v>0.96607412289702765</v>
      </c>
    </row>
    <row r="64" spans="1:6" x14ac:dyDescent="0.35">
      <c r="A64" s="3" t="s">
        <v>259</v>
      </c>
      <c r="B64" s="4">
        <v>35163.919000000002</v>
      </c>
      <c r="C64" s="5">
        <f>B64/39763.04</f>
        <v>0.88433678612098077</v>
      </c>
      <c r="D64" s="4">
        <v>76998.576000000001</v>
      </c>
      <c r="E64" s="5">
        <f>D64/81714.283</f>
        <v>0.94229029703411826</v>
      </c>
      <c r="F64" s="5">
        <f t="shared" si="0"/>
        <v>0.93849717958940293</v>
      </c>
    </row>
    <row r="65" spans="1:76" s="8" customFormat="1" x14ac:dyDescent="0.35">
      <c r="A65" s="3" t="s">
        <v>359</v>
      </c>
      <c r="B65" s="4">
        <v>45499.019</v>
      </c>
      <c r="C65" s="5">
        <f>B65/49582.798</f>
        <v>0.91763718134664363</v>
      </c>
      <c r="D65" s="4">
        <v>32685.794000000002</v>
      </c>
      <c r="E65" s="5">
        <f>D65/28640.38</f>
        <v>1.1412486147181009</v>
      </c>
      <c r="F65" s="5">
        <f t="shared" si="0"/>
        <v>0.80406422361643659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</row>
    <row r="66" spans="1:76" x14ac:dyDescent="0.35">
      <c r="A66" s="3" t="s">
        <v>150</v>
      </c>
      <c r="B66" s="4">
        <v>69553.375</v>
      </c>
      <c r="C66" s="5">
        <f>B66/52876.446</f>
        <v>1.3153942872786872</v>
      </c>
      <c r="D66" s="4">
        <v>97974.001999999993</v>
      </c>
      <c r="E66" s="5">
        <f>D66/70610.697</f>
        <v>1.3875235079466783</v>
      </c>
      <c r="F66" s="5">
        <f t="shared" si="0"/>
        <v>0.94801585684502654</v>
      </c>
    </row>
    <row r="67" spans="1:76" x14ac:dyDescent="0.35">
      <c r="A67" s="3" t="s">
        <v>352</v>
      </c>
      <c r="B67" s="4">
        <v>76656.144</v>
      </c>
      <c r="C67" s="5">
        <f>B67/82805.467</f>
        <v>0.92573771729347287</v>
      </c>
      <c r="D67" s="4">
        <v>82640.747000000003</v>
      </c>
      <c r="E67" s="5">
        <f>D67/88987.162</f>
        <v>0.9286816788246377</v>
      </c>
      <c r="F67" s="5">
        <f t="shared" si="0"/>
        <v>0.99682995627210957</v>
      </c>
    </row>
    <row r="68" spans="1:76" s="8" customFormat="1" x14ac:dyDescent="0.35">
      <c r="A68" s="3" t="s">
        <v>353</v>
      </c>
      <c r="B68" s="4">
        <v>64942.052000000003</v>
      </c>
      <c r="C68" s="5">
        <f>B68/82805.467</f>
        <v>0.78427251669264786</v>
      </c>
      <c r="D68" s="4">
        <v>81168.354000000007</v>
      </c>
      <c r="E68" s="5">
        <f>D68/88987.162</f>
        <v>0.91213555051907391</v>
      </c>
      <c r="F68" s="5">
        <f t="shared" ref="F68:F131" si="1">C68/E68</f>
        <v>0.85982013994119366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</row>
    <row r="69" spans="1:76" s="8" customFormat="1" x14ac:dyDescent="0.35">
      <c r="A69" s="3" t="s">
        <v>354</v>
      </c>
      <c r="B69" s="4">
        <v>59773.404000000002</v>
      </c>
      <c r="C69" s="5">
        <f>B69/73775.91</f>
        <v>0.81020219201633703</v>
      </c>
      <c r="D69" s="4">
        <v>81189.546000000002</v>
      </c>
      <c r="E69" s="5">
        <f>D69/100402.342</f>
        <v>0.80864195379028114</v>
      </c>
      <c r="F69" s="5">
        <f t="shared" si="1"/>
        <v>1.001929454956848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</row>
    <row r="70" spans="1:76" x14ac:dyDescent="0.35">
      <c r="A70" s="3" t="s">
        <v>351</v>
      </c>
      <c r="B70" s="4">
        <v>75462.850999999995</v>
      </c>
      <c r="C70" s="5">
        <f>B70/82805.467</f>
        <v>0.91132691758141993</v>
      </c>
      <c r="D70" s="4">
        <v>82375.869000000006</v>
      </c>
      <c r="E70" s="5">
        <f>D70/88987.162</f>
        <v>0.92570509215700136</v>
      </c>
      <c r="F70" s="5">
        <f t="shared" si="1"/>
        <v>0.98446786703735356</v>
      </c>
    </row>
    <row r="71" spans="1:76" x14ac:dyDescent="0.35">
      <c r="A71" s="3" t="s">
        <v>321</v>
      </c>
      <c r="B71" s="4">
        <v>76129.596999999994</v>
      </c>
      <c r="C71" s="5">
        <f>B71/80096.182</f>
        <v>0.9504772274913178</v>
      </c>
      <c r="D71" s="4">
        <v>67825.039999999994</v>
      </c>
      <c r="E71" s="5">
        <f>D71/81937.233</f>
        <v>0.82776825036305535</v>
      </c>
      <c r="F71" s="5">
        <f t="shared" si="1"/>
        <v>1.1482407389682352</v>
      </c>
    </row>
    <row r="72" spans="1:76" x14ac:dyDescent="0.35">
      <c r="A72" s="3" t="s">
        <v>382</v>
      </c>
      <c r="B72" s="4">
        <v>11862.296</v>
      </c>
      <c r="C72" s="5">
        <f>B72/16823.782</f>
        <v>0.70509092426423503</v>
      </c>
      <c r="D72" s="4">
        <v>210958.54300000001</v>
      </c>
      <c r="E72" s="5">
        <f>D72/221344.078</f>
        <v>0.95307967986385433</v>
      </c>
      <c r="F72" s="5">
        <f t="shared" si="1"/>
        <v>0.73980270397219672</v>
      </c>
    </row>
    <row r="73" spans="1:76" x14ac:dyDescent="0.35">
      <c r="A73" s="3" t="s">
        <v>203</v>
      </c>
      <c r="B73" s="4">
        <v>93178.323999999993</v>
      </c>
      <c r="C73" s="5">
        <f>B73/73415.546</f>
        <v>1.2691906425377535</v>
      </c>
      <c r="D73" s="4">
        <v>99720.17</v>
      </c>
      <c r="E73" s="5">
        <f>D73/94329.484</f>
        <v>1.0571474132096388</v>
      </c>
      <c r="F73" s="5">
        <f t="shared" si="1"/>
        <v>1.2005805686875055</v>
      </c>
    </row>
    <row r="74" spans="1:76" s="8" customFormat="1" x14ac:dyDescent="0.35">
      <c r="A74" s="3" t="s">
        <v>317</v>
      </c>
      <c r="B74" s="4">
        <v>40207.07</v>
      </c>
      <c r="C74" s="5">
        <f>B74/48436.626</f>
        <v>0.83009642331404343</v>
      </c>
      <c r="D74" s="4">
        <v>91915.68</v>
      </c>
      <c r="E74" s="5">
        <f>D74/91190.215</f>
        <v>1.0079555136480378</v>
      </c>
      <c r="F74" s="5">
        <f t="shared" si="1"/>
        <v>0.82354470219595433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</row>
    <row r="75" spans="1:76" s="8" customFormat="1" x14ac:dyDescent="0.35">
      <c r="A75" s="3" t="s">
        <v>172</v>
      </c>
      <c r="B75" s="4">
        <v>23564.672999999999</v>
      </c>
      <c r="C75" s="5">
        <f>B75/22426.501</f>
        <v>1.0507512072436087</v>
      </c>
      <c r="D75" s="4">
        <v>80095.039999999994</v>
      </c>
      <c r="E75" s="5">
        <f>D75/82826.333</f>
        <v>0.9670238570141696</v>
      </c>
      <c r="F75" s="5">
        <f t="shared" si="1"/>
        <v>1.0865825073726307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</row>
    <row r="76" spans="1:76" x14ac:dyDescent="0.35">
      <c r="A76" s="3" t="s">
        <v>125</v>
      </c>
      <c r="B76" s="4">
        <v>38741.362000000001</v>
      </c>
      <c r="C76" s="5">
        <f>B76/44622.798</f>
        <v>0.86819661106862911</v>
      </c>
      <c r="D76" s="4">
        <v>96092.546000000002</v>
      </c>
      <c r="E76" s="5">
        <f>D76/123575.383</f>
        <v>0.77760265570044806</v>
      </c>
      <c r="F76" s="5">
        <f t="shared" si="1"/>
        <v>1.1165041743415549</v>
      </c>
    </row>
    <row r="77" spans="1:76" x14ac:dyDescent="0.35">
      <c r="A77" s="3" t="s">
        <v>163</v>
      </c>
      <c r="B77" s="4">
        <v>32410.22</v>
      </c>
      <c r="C77" s="5">
        <f>B77/24062.472</f>
        <v>1.3469198010910932</v>
      </c>
      <c r="D77" s="4">
        <v>79584.888999999996</v>
      </c>
      <c r="E77" s="5">
        <f>D77/65512.283</f>
        <v>1.2148086642011848</v>
      </c>
      <c r="F77" s="5">
        <f t="shared" si="1"/>
        <v>1.1087505718250537</v>
      </c>
    </row>
    <row r="78" spans="1:76" s="8" customFormat="1" x14ac:dyDescent="0.35">
      <c r="A78" s="3" t="s">
        <v>81</v>
      </c>
      <c r="B78" s="4">
        <v>67366.767999999996</v>
      </c>
      <c r="C78" s="5">
        <f>B78/85338.789</f>
        <v>0.78940384307539202</v>
      </c>
      <c r="D78" s="4">
        <v>71633.475000000006</v>
      </c>
      <c r="E78" s="5">
        <f>D78/72850.889</f>
        <v>0.98328896164877289</v>
      </c>
      <c r="F78" s="5">
        <f t="shared" si="1"/>
        <v>0.80281979546655802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</row>
    <row r="79" spans="1:76" x14ac:dyDescent="0.35">
      <c r="A79" s="3" t="s">
        <v>258</v>
      </c>
      <c r="B79" s="4">
        <v>56391.290999999997</v>
      </c>
      <c r="C79" s="5">
        <f>B79/55821.149</f>
        <v>1.0102137274171838</v>
      </c>
      <c r="D79" s="4">
        <v>59814.074999999997</v>
      </c>
      <c r="E79" s="5">
        <f>D79/77292.919</f>
        <v>0.77386228614292596</v>
      </c>
      <c r="F79" s="5">
        <f t="shared" si="1"/>
        <v>1.3054179606713716</v>
      </c>
    </row>
    <row r="80" spans="1:76" x14ac:dyDescent="0.35">
      <c r="A80" s="3" t="s">
        <v>251</v>
      </c>
      <c r="B80" s="4">
        <v>52827.22</v>
      </c>
      <c r="C80" s="5">
        <f>B80/55821.149</f>
        <v>0.94636568659666975</v>
      </c>
      <c r="D80" s="4">
        <v>55666.22</v>
      </c>
      <c r="E80" s="5">
        <f>D80/77292.919</f>
        <v>0.72019818529560264</v>
      </c>
      <c r="F80" s="5">
        <f t="shared" si="1"/>
        <v>1.3140350891168069</v>
      </c>
    </row>
    <row r="81" spans="1:6" x14ac:dyDescent="0.35">
      <c r="A81" s="3" t="s">
        <v>360</v>
      </c>
      <c r="B81" s="4">
        <v>58754.625999999997</v>
      </c>
      <c r="C81" s="5">
        <f>B81/49582.798</f>
        <v>1.1849800408601385</v>
      </c>
      <c r="D81" s="4">
        <v>30906.936000000002</v>
      </c>
      <c r="E81" s="5">
        <f>D81/28640.38</f>
        <v>1.0791384751179978</v>
      </c>
      <c r="F81" s="5">
        <f t="shared" si="1"/>
        <v>1.0980796887355606</v>
      </c>
    </row>
    <row r="82" spans="1:6" x14ac:dyDescent="0.35">
      <c r="A82" s="3" t="s">
        <v>249</v>
      </c>
      <c r="B82" s="4">
        <v>73839.361999999994</v>
      </c>
      <c r="C82" s="5">
        <f>B82/55821.149</f>
        <v>1.3227847029805853</v>
      </c>
      <c r="D82" s="4">
        <v>89824.524999999994</v>
      </c>
      <c r="E82" s="5">
        <f>D82/77292.919</f>
        <v>1.1621313590187996</v>
      </c>
      <c r="F82" s="5">
        <f t="shared" si="1"/>
        <v>1.1382402623550465</v>
      </c>
    </row>
    <row r="83" spans="1:6" x14ac:dyDescent="0.35">
      <c r="A83" s="3" t="s">
        <v>133</v>
      </c>
      <c r="B83" s="4">
        <v>41459.089999999997</v>
      </c>
      <c r="C83" s="5">
        <f>B83/48147.454</f>
        <v>0.86108582190036465</v>
      </c>
      <c r="D83" s="4">
        <v>60745.110999999997</v>
      </c>
      <c r="E83" s="5">
        <f>D83/44980.957</f>
        <v>1.3504628414197588</v>
      </c>
      <c r="F83" s="5">
        <f t="shared" si="1"/>
        <v>0.6376227434700048</v>
      </c>
    </row>
    <row r="84" spans="1:6" x14ac:dyDescent="0.35">
      <c r="A84" s="3" t="s">
        <v>34</v>
      </c>
      <c r="B84" s="4">
        <v>38504.199999999997</v>
      </c>
      <c r="C84" s="5">
        <f>B84/31453.007</f>
        <v>1.2241818405470737</v>
      </c>
      <c r="D84" s="4">
        <v>97991.361999999994</v>
      </c>
      <c r="E84" s="5">
        <f>D84/88798.898</f>
        <v>1.103520023412903</v>
      </c>
      <c r="F84" s="5">
        <f t="shared" si="1"/>
        <v>1.1093426621847737</v>
      </c>
    </row>
    <row r="85" spans="1:6" x14ac:dyDescent="0.35">
      <c r="A85" s="3" t="s">
        <v>61</v>
      </c>
      <c r="B85" s="4">
        <v>49827.881000000001</v>
      </c>
      <c r="C85" s="5">
        <f>B85/51622.709</f>
        <v>0.96523181299919769</v>
      </c>
      <c r="D85" s="4">
        <v>61524.141000000003</v>
      </c>
      <c r="E85" s="5">
        <f>D85/54382.827</f>
        <v>1.1313156081422542</v>
      </c>
      <c r="F85" s="5">
        <f t="shared" si="1"/>
        <v>0.85319410962977471</v>
      </c>
    </row>
    <row r="86" spans="1:6" x14ac:dyDescent="0.35">
      <c r="A86" s="3" t="s">
        <v>162</v>
      </c>
      <c r="B86" s="4">
        <v>32805.805999999997</v>
      </c>
      <c r="C86" s="5">
        <f>B86/24062.472</f>
        <v>1.3633597578835621</v>
      </c>
      <c r="D86" s="4">
        <v>81474.061000000002</v>
      </c>
      <c r="E86" s="5">
        <f>D86/65512.283</f>
        <v>1.2436455771202477</v>
      </c>
      <c r="F86" s="5">
        <f t="shared" si="1"/>
        <v>1.096260689512941</v>
      </c>
    </row>
    <row r="87" spans="1:6" x14ac:dyDescent="0.35">
      <c r="A87" s="3" t="s">
        <v>164</v>
      </c>
      <c r="B87" s="4">
        <v>71759.103000000003</v>
      </c>
      <c r="C87" s="5">
        <f>B87/78485.659</f>
        <v>0.91429573140234455</v>
      </c>
      <c r="D87" s="4">
        <v>67907.483999999997</v>
      </c>
      <c r="E87" s="5">
        <f>D87/67017.77</f>
        <v>1.0132757923756639</v>
      </c>
      <c r="F87" s="5">
        <f t="shared" si="1"/>
        <v>0.90231676142064265</v>
      </c>
    </row>
    <row r="88" spans="1:6" x14ac:dyDescent="0.35">
      <c r="A88" s="3" t="s">
        <v>174</v>
      </c>
      <c r="B88" s="4">
        <v>20958.945</v>
      </c>
      <c r="C88" s="5">
        <f>B88/22426.501</f>
        <v>0.93456152611591081</v>
      </c>
      <c r="D88" s="4">
        <v>89061.99</v>
      </c>
      <c r="E88" s="5">
        <f>D88/82826.333</f>
        <v>1.0752859238619197</v>
      </c>
      <c r="F88" s="5">
        <f t="shared" si="1"/>
        <v>0.869128392157694</v>
      </c>
    </row>
    <row r="89" spans="1:6" x14ac:dyDescent="0.35">
      <c r="A89" s="3" t="s">
        <v>308</v>
      </c>
      <c r="B89" s="4">
        <v>25735.915000000001</v>
      </c>
      <c r="C89" s="5">
        <f>B89/50067.588</f>
        <v>0.51402346364278617</v>
      </c>
      <c r="D89" s="4">
        <v>49834.504999999997</v>
      </c>
      <c r="E89" s="5">
        <f>D89/75710.718</f>
        <v>0.65822259141697748</v>
      </c>
      <c r="F89" s="5">
        <f t="shared" si="1"/>
        <v>0.78092649864270214</v>
      </c>
    </row>
    <row r="90" spans="1:6" x14ac:dyDescent="0.35">
      <c r="A90" s="3" t="s">
        <v>283</v>
      </c>
      <c r="B90" s="4">
        <v>70530.323999999993</v>
      </c>
      <c r="C90" s="5">
        <f>B90/57609.674</f>
        <v>1.2242791722792945</v>
      </c>
      <c r="D90" s="4">
        <v>81491.968999999997</v>
      </c>
      <c r="E90" s="5">
        <f>D90/83665.756</f>
        <v>0.97401819927378652</v>
      </c>
      <c r="F90" s="5">
        <f t="shared" si="1"/>
        <v>1.256936649840936</v>
      </c>
    </row>
    <row r="91" spans="1:6" x14ac:dyDescent="0.35">
      <c r="A91" s="3" t="s">
        <v>301</v>
      </c>
      <c r="B91" s="4">
        <v>71140.001999999993</v>
      </c>
      <c r="C91" s="5">
        <f>B91/66650.052</f>
        <v>1.0673660389642305</v>
      </c>
      <c r="D91" s="4">
        <v>84740.182000000001</v>
      </c>
      <c r="E91" s="5">
        <f>D91/70650.827</f>
        <v>1.1994223648648867</v>
      </c>
      <c r="F91" s="5">
        <f t="shared" si="1"/>
        <v>0.88990006375649655</v>
      </c>
    </row>
    <row r="92" spans="1:6" x14ac:dyDescent="0.35">
      <c r="A92" s="3" t="s">
        <v>273</v>
      </c>
      <c r="B92" s="4">
        <v>34101.663999999997</v>
      </c>
      <c r="C92" s="5">
        <f>B92/45094.534</f>
        <v>0.75622610935507162</v>
      </c>
      <c r="D92" s="4">
        <v>79581.153000000006</v>
      </c>
      <c r="E92" s="5">
        <f>D92/75111.798</f>
        <v>1.0595027028909627</v>
      </c>
      <c r="F92" s="5">
        <f t="shared" si="1"/>
        <v>0.71375571510259528</v>
      </c>
    </row>
    <row r="93" spans="1:6" x14ac:dyDescent="0.35">
      <c r="A93" s="3" t="s">
        <v>219</v>
      </c>
      <c r="B93" s="4">
        <v>67218.475000000006</v>
      </c>
      <c r="C93" s="5">
        <f>B93/60425.697</f>
        <v>1.1124153851299392</v>
      </c>
      <c r="D93" s="4">
        <v>80489.717999999993</v>
      </c>
      <c r="E93" s="5">
        <f>D93/59883.049</f>
        <v>1.344115226998545</v>
      </c>
      <c r="F93" s="5">
        <f t="shared" si="1"/>
        <v>0.82761906329563761</v>
      </c>
    </row>
    <row r="94" spans="1:6" x14ac:dyDescent="0.35">
      <c r="A94" s="3" t="s">
        <v>260</v>
      </c>
      <c r="B94" s="4">
        <v>37326.817999999999</v>
      </c>
      <c r="C94" s="5">
        <f>B94/39763.04</f>
        <v>0.93873149537862288</v>
      </c>
      <c r="D94" s="4">
        <v>91576.91</v>
      </c>
      <c r="E94" s="5">
        <f>D94/81714.283</f>
        <v>1.1206964882748836</v>
      </c>
      <c r="F94" s="5">
        <f t="shared" si="1"/>
        <v>0.83763222710159113</v>
      </c>
    </row>
    <row r="95" spans="1:6" x14ac:dyDescent="0.35">
      <c r="A95" s="3" t="s">
        <v>202</v>
      </c>
      <c r="B95" s="4">
        <v>85832.546000000002</v>
      </c>
      <c r="C95" s="5">
        <f>B95/73415.546</f>
        <v>1.1691331152124103</v>
      </c>
      <c r="D95" s="4">
        <v>93891.805999999997</v>
      </c>
      <c r="E95" s="5">
        <f>D95/94329.484</f>
        <v>0.99536011455336704</v>
      </c>
      <c r="F95" s="5">
        <f t="shared" si="1"/>
        <v>1.1745830459933768</v>
      </c>
    </row>
    <row r="96" spans="1:6" x14ac:dyDescent="0.35">
      <c r="A96" s="3" t="s">
        <v>138</v>
      </c>
      <c r="B96" s="4">
        <v>52991.718000000001</v>
      </c>
      <c r="C96" s="5">
        <f>B96/59658.446</f>
        <v>0.88825173220234399</v>
      </c>
      <c r="D96" s="4">
        <v>63018.826999999997</v>
      </c>
      <c r="E96" s="5">
        <f>D96/56260.978</f>
        <v>1.1201160953867526</v>
      </c>
      <c r="F96" s="5">
        <f t="shared" si="1"/>
        <v>0.79299970410267995</v>
      </c>
    </row>
    <row r="97" spans="1:6" x14ac:dyDescent="0.35">
      <c r="A97" s="3" t="s">
        <v>115</v>
      </c>
      <c r="B97" s="4">
        <v>31895.463</v>
      </c>
      <c r="C97" s="5">
        <f>B97/56110.668</f>
        <v>0.56843848303499078</v>
      </c>
      <c r="D97" s="4">
        <v>88226.312000000005</v>
      </c>
      <c r="E97" s="5">
        <f>D97/110074.2</f>
        <v>0.80151672235637428</v>
      </c>
      <c r="F97" s="5">
        <f t="shared" si="1"/>
        <v>0.70920352274602816</v>
      </c>
    </row>
    <row r="98" spans="1:6" x14ac:dyDescent="0.35">
      <c r="A98" s="3" t="s">
        <v>32</v>
      </c>
      <c r="B98" s="4">
        <v>44492.705999999998</v>
      </c>
      <c r="C98" s="5">
        <f>B98/78475.111</f>
        <v>0.56696582436181575</v>
      </c>
      <c r="D98" s="4">
        <v>49829.472000000002</v>
      </c>
      <c r="E98" s="5">
        <f>D98/89161.454</f>
        <v>0.55886787131129556</v>
      </c>
      <c r="F98" s="5">
        <f t="shared" si="1"/>
        <v>1.0144899241237819</v>
      </c>
    </row>
    <row r="99" spans="1:6" x14ac:dyDescent="0.35">
      <c r="A99" s="3" t="s">
        <v>20</v>
      </c>
      <c r="B99" s="4">
        <v>56811.675999999999</v>
      </c>
      <c r="C99" s="5">
        <f>B99/58034.869</f>
        <v>0.97892313670941522</v>
      </c>
      <c r="D99" s="4">
        <v>71141.978000000003</v>
      </c>
      <c r="E99" s="5">
        <f>D99/83917.827</f>
        <v>0.84775762842381508</v>
      </c>
      <c r="F99" s="5">
        <f t="shared" si="1"/>
        <v>1.1547205284716437</v>
      </c>
    </row>
    <row r="100" spans="1:6" x14ac:dyDescent="0.35">
      <c r="A100" s="3" t="s">
        <v>381</v>
      </c>
      <c r="B100" s="4">
        <v>13907.296</v>
      </c>
      <c r="C100" s="5">
        <f>B100/16823.782</f>
        <v>0.82664504330833588</v>
      </c>
      <c r="D100" s="4">
        <v>210958.37100000001</v>
      </c>
      <c r="E100" s="5">
        <f>D100/221344.078</f>
        <v>0.95307890279314367</v>
      </c>
      <c r="F100" s="5">
        <f t="shared" si="1"/>
        <v>0.86734166592684614</v>
      </c>
    </row>
    <row r="101" spans="1:6" x14ac:dyDescent="0.35">
      <c r="A101" s="3" t="s">
        <v>281</v>
      </c>
      <c r="B101" s="4">
        <v>68927.425000000003</v>
      </c>
      <c r="C101" s="5">
        <f>B101/57609.674</f>
        <v>1.1964557376248997</v>
      </c>
      <c r="D101" s="4">
        <v>84752.847999999998</v>
      </c>
      <c r="E101" s="5">
        <f>D101/83665.756</f>
        <v>1.0129932728988906</v>
      </c>
      <c r="F101" s="5">
        <f t="shared" si="1"/>
        <v>1.1811092626518567</v>
      </c>
    </row>
    <row r="102" spans="1:6" x14ac:dyDescent="0.35">
      <c r="A102" s="3" t="s">
        <v>89</v>
      </c>
      <c r="B102" s="4">
        <v>47970.362000000001</v>
      </c>
      <c r="C102" s="5">
        <f>B102/85338.789</f>
        <v>0.56211674154410607</v>
      </c>
      <c r="D102" s="4">
        <v>37268.442000000003</v>
      </c>
      <c r="E102" s="5">
        <f>D102/72850.889</f>
        <v>0.51157154719141462</v>
      </c>
      <c r="F102" s="5">
        <f t="shared" si="1"/>
        <v>1.0988037638726982</v>
      </c>
    </row>
    <row r="103" spans="1:6" x14ac:dyDescent="0.35">
      <c r="A103" s="3" t="s">
        <v>118</v>
      </c>
      <c r="B103" s="4">
        <v>45464.798000000003</v>
      </c>
      <c r="C103" s="5">
        <f>B103/56110.668</f>
        <v>0.8102701254599215</v>
      </c>
      <c r="D103" s="4">
        <v>101909.40399999999</v>
      </c>
      <c r="E103" s="5">
        <f>D103/110074.2</f>
        <v>0.92582461648597036</v>
      </c>
      <c r="F103" s="5">
        <f t="shared" si="1"/>
        <v>0.87518749343191615</v>
      </c>
    </row>
    <row r="104" spans="1:6" x14ac:dyDescent="0.35">
      <c r="A104" s="3" t="s">
        <v>206</v>
      </c>
      <c r="B104" s="4">
        <v>75293.668000000005</v>
      </c>
      <c r="C104" s="5">
        <f>B104/83758.567</f>
        <v>0.89893691710365586</v>
      </c>
      <c r="D104" s="4">
        <v>80582.370999999999</v>
      </c>
      <c r="E104" s="5">
        <f>D104/68389.915</f>
        <v>1.178278566364646</v>
      </c>
      <c r="F104" s="5">
        <f t="shared" si="1"/>
        <v>0.76292393222186361</v>
      </c>
    </row>
    <row r="105" spans="1:6" x14ac:dyDescent="0.35">
      <c r="A105" s="3" t="s">
        <v>15</v>
      </c>
      <c r="B105" s="4">
        <v>45493.898000000001</v>
      </c>
      <c r="C105" s="5">
        <f>B105/58034.869</f>
        <v>0.7839062753807543</v>
      </c>
      <c r="D105" s="4">
        <v>72382.463000000003</v>
      </c>
      <c r="E105" s="5">
        <f>D105/83917.827</f>
        <v>0.86253976762291518</v>
      </c>
      <c r="F105" s="5">
        <f t="shared" si="1"/>
        <v>0.90883493701528917</v>
      </c>
    </row>
    <row r="106" spans="1:6" x14ac:dyDescent="0.35">
      <c r="A106" s="3" t="s">
        <v>55</v>
      </c>
      <c r="B106" s="4">
        <v>64367.194000000003</v>
      </c>
      <c r="C106" s="5">
        <f>B106/51622.709</f>
        <v>1.2468774933915228</v>
      </c>
      <c r="D106" s="4">
        <v>64205.898000000001</v>
      </c>
      <c r="E106" s="5">
        <f>D106/54382.827</f>
        <v>1.1806281788182877</v>
      </c>
      <c r="F106" s="5">
        <f t="shared" si="1"/>
        <v>1.0561136145670733</v>
      </c>
    </row>
    <row r="107" spans="1:6" x14ac:dyDescent="0.35">
      <c r="A107" s="3" t="s">
        <v>223</v>
      </c>
      <c r="B107" s="4">
        <v>55717.383000000002</v>
      </c>
      <c r="C107" s="5">
        <f>B107/59899.454</f>
        <v>0.93018181768401431</v>
      </c>
      <c r="D107" s="4">
        <v>100969.253</v>
      </c>
      <c r="E107" s="5">
        <f>D107/94704.011</f>
        <v>1.0661560364111717</v>
      </c>
      <c r="F107" s="5">
        <f t="shared" si="1"/>
        <v>0.87246311601361337</v>
      </c>
    </row>
    <row r="108" spans="1:6" x14ac:dyDescent="0.35">
      <c r="A108" s="3" t="s">
        <v>368</v>
      </c>
      <c r="B108" s="4">
        <v>20264.179</v>
      </c>
      <c r="C108" s="5">
        <f>B108/58525.896</f>
        <v>0.34624295200879968</v>
      </c>
      <c r="D108" s="4">
        <v>2875.0619999999999</v>
      </c>
      <c r="E108" s="5">
        <f>D108/7102.598</f>
        <v>0.40479019085692303</v>
      </c>
      <c r="F108" s="5">
        <f t="shared" si="1"/>
        <v>0.85536398813375047</v>
      </c>
    </row>
    <row r="109" spans="1:6" x14ac:dyDescent="0.35">
      <c r="A109" s="3" t="s">
        <v>113</v>
      </c>
      <c r="B109" s="4">
        <v>41630.576000000001</v>
      </c>
      <c r="C109" s="5">
        <f>B109/56110.668</f>
        <v>0.74193691652361016</v>
      </c>
      <c r="D109" s="4">
        <v>88889.725999999995</v>
      </c>
      <c r="E109" s="5">
        <f>D109/110074.2</f>
        <v>0.80754369325418673</v>
      </c>
      <c r="F109" s="5">
        <f t="shared" si="1"/>
        <v>0.91875761363920916</v>
      </c>
    </row>
    <row r="110" spans="1:6" x14ac:dyDescent="0.35">
      <c r="A110" s="3" t="s">
        <v>42</v>
      </c>
      <c r="B110" s="4">
        <v>43703.978000000003</v>
      </c>
      <c r="C110" s="5">
        <f>B110/31453.007</f>
        <v>1.3895007876353445</v>
      </c>
      <c r="D110" s="4">
        <v>74027.483999999997</v>
      </c>
      <c r="E110" s="5">
        <f>D110/88798.898</f>
        <v>0.83365318339873984</v>
      </c>
      <c r="F110" s="5">
        <f t="shared" si="1"/>
        <v>1.6667612087444525</v>
      </c>
    </row>
    <row r="111" spans="1:6" x14ac:dyDescent="0.35">
      <c r="A111" s="3" t="s">
        <v>31</v>
      </c>
      <c r="B111" s="4">
        <v>73696.767999999996</v>
      </c>
      <c r="C111" s="5">
        <f>B111/78475.111</f>
        <v>0.93911008294081921</v>
      </c>
      <c r="D111" s="4">
        <v>72413.926999999996</v>
      </c>
      <c r="E111" s="5">
        <f>D111/89161.454</f>
        <v>0.81216628656594136</v>
      </c>
      <c r="F111" s="5">
        <f t="shared" si="1"/>
        <v>1.1563027159273387</v>
      </c>
    </row>
    <row r="112" spans="1:6" x14ac:dyDescent="0.35">
      <c r="A112" s="3" t="s">
        <v>49</v>
      </c>
      <c r="B112" s="4">
        <v>47805.576000000001</v>
      </c>
      <c r="C112" s="5">
        <f>B112/82138.324</f>
        <v>0.58201304423986067</v>
      </c>
      <c r="D112" s="4">
        <v>71268.191000000006</v>
      </c>
      <c r="E112" s="5">
        <f>D112/85899.969</f>
        <v>0.82966492106650247</v>
      </c>
      <c r="F112" s="5">
        <f t="shared" si="1"/>
        <v>0.70150373899345442</v>
      </c>
    </row>
    <row r="113" spans="1:76" x14ac:dyDescent="0.35">
      <c r="A113" s="3" t="s">
        <v>52</v>
      </c>
      <c r="B113" s="4">
        <v>45437.311999999998</v>
      </c>
      <c r="C113" s="5">
        <f>B113/82138.324</f>
        <v>0.55318041307977017</v>
      </c>
      <c r="D113" s="4">
        <v>90807.534</v>
      </c>
      <c r="E113" s="5">
        <f>D113/85899.969</f>
        <v>1.0571311614792318</v>
      </c>
      <c r="F113" s="5">
        <f t="shared" si="1"/>
        <v>0.5232845584702196</v>
      </c>
    </row>
    <row r="114" spans="1:76" x14ac:dyDescent="0.35">
      <c r="A114" s="3" t="s">
        <v>67</v>
      </c>
      <c r="B114" s="4">
        <v>210960.47399999999</v>
      </c>
      <c r="C114" s="5">
        <f>B114/221336.122</f>
        <v>0.95312266291536452</v>
      </c>
      <c r="D114" s="4">
        <v>76444.576000000001</v>
      </c>
      <c r="E114" s="5">
        <f>D114/73721.626</f>
        <v>1.0369355662339841</v>
      </c>
      <c r="F114" s="5">
        <f t="shared" si="1"/>
        <v>0.91917250594169786</v>
      </c>
    </row>
    <row r="115" spans="1:76" x14ac:dyDescent="0.35">
      <c r="A115" s="3" t="s">
        <v>18</v>
      </c>
      <c r="B115" s="4">
        <v>40964.877</v>
      </c>
      <c r="C115" s="5">
        <f>B115/58034.869</f>
        <v>0.70586662304691339</v>
      </c>
      <c r="D115" s="4">
        <v>57636.491999999998</v>
      </c>
      <c r="E115" s="5">
        <f>D115/83917.827</f>
        <v>0.68682059653427385</v>
      </c>
      <c r="F115" s="5">
        <f t="shared" si="1"/>
        <v>1.027730715428085</v>
      </c>
    </row>
    <row r="116" spans="1:76" x14ac:dyDescent="0.35">
      <c r="A116" s="9" t="s">
        <v>17</v>
      </c>
      <c r="B116" s="4">
        <v>69869.767999999996</v>
      </c>
      <c r="C116" s="5">
        <f>B116/78475.111</f>
        <v>0.89034302863235193</v>
      </c>
      <c r="D116" s="4">
        <v>74313.797999999995</v>
      </c>
      <c r="E116" s="5">
        <f>D116/89161.454</f>
        <v>0.83347449672590579</v>
      </c>
      <c r="F116" s="5">
        <f t="shared" si="1"/>
        <v>1.0682306802785686</v>
      </c>
    </row>
    <row r="117" spans="1:76" x14ac:dyDescent="0.35">
      <c r="A117" s="3" t="s">
        <v>29</v>
      </c>
      <c r="B117" s="4">
        <v>57771.968999999997</v>
      </c>
      <c r="C117" s="5">
        <f>B117/78475.111</f>
        <v>0.73618206159657418</v>
      </c>
      <c r="D117" s="4">
        <v>76688.262000000002</v>
      </c>
      <c r="E117" s="5">
        <f>D117/89161.454</f>
        <v>0.8601055563764135</v>
      </c>
      <c r="F117" s="5">
        <f t="shared" si="1"/>
        <v>0.85592059734862835</v>
      </c>
    </row>
    <row r="118" spans="1:76" x14ac:dyDescent="0.35">
      <c r="A118" s="3" t="s">
        <v>36</v>
      </c>
      <c r="B118" s="4">
        <v>43381.856</v>
      </c>
      <c r="C118" s="5">
        <f>B118/31453.007</f>
        <v>1.3792594138932408</v>
      </c>
      <c r="D118" s="4">
        <v>89556.604999999996</v>
      </c>
      <c r="E118" s="5">
        <f>D118/88798.898</f>
        <v>1.0085328423782915</v>
      </c>
      <c r="F118" s="5">
        <f t="shared" si="1"/>
        <v>1.3675899841206094</v>
      </c>
    </row>
    <row r="119" spans="1:76" x14ac:dyDescent="0.35">
      <c r="A119" s="3" t="s">
        <v>57</v>
      </c>
      <c r="B119" s="4">
        <v>65240.144</v>
      </c>
      <c r="C119" s="5">
        <f>B119/51622.709</f>
        <v>1.2637876869266973</v>
      </c>
      <c r="D119" s="4">
        <v>82370.160999999993</v>
      </c>
      <c r="E119" s="5">
        <f>D119/54382.827</f>
        <v>1.5146355116845984</v>
      </c>
      <c r="F119" s="5">
        <f t="shared" si="1"/>
        <v>0.8343840331071436</v>
      </c>
    </row>
    <row r="120" spans="1:76" x14ac:dyDescent="0.35">
      <c r="A120" s="3" t="s">
        <v>266</v>
      </c>
      <c r="B120" s="4">
        <v>42850.353999999999</v>
      </c>
      <c r="C120" s="5">
        <f>B120/39763.04</f>
        <v>1.0776428059826411</v>
      </c>
      <c r="D120" s="4">
        <v>80923.304000000004</v>
      </c>
      <c r="E120" s="5">
        <f>D120/81714.283</f>
        <v>0.99032018674140487</v>
      </c>
      <c r="F120" s="5">
        <f t="shared" si="1"/>
        <v>1.0881761478866412</v>
      </c>
    </row>
    <row r="121" spans="1:76" x14ac:dyDescent="0.35">
      <c r="A121" s="3" t="s">
        <v>370</v>
      </c>
      <c r="B121" s="4">
        <v>58708.082000000002</v>
      </c>
      <c r="C121" s="5">
        <f>B121/58525.896</f>
        <v>1.0031129126156395</v>
      </c>
      <c r="D121" s="4">
        <v>7096.7650000000003</v>
      </c>
      <c r="E121" s="5">
        <f>D121/7102.598</f>
        <v>0.9991787512118806</v>
      </c>
      <c r="F121" s="5">
        <f t="shared" si="1"/>
        <v>1.0039373949846184</v>
      </c>
    </row>
    <row r="122" spans="1:76" x14ac:dyDescent="0.35">
      <c r="A122" s="3" t="s">
        <v>371</v>
      </c>
      <c r="B122" s="4">
        <v>51567.889000000003</v>
      </c>
      <c r="C122" s="5">
        <f>B122/58525.896</f>
        <v>0.88111233700719427</v>
      </c>
      <c r="D122" s="4">
        <v>7849.38</v>
      </c>
      <c r="E122" s="5">
        <f>D122/7102.598</f>
        <v>1.1051420902604934</v>
      </c>
      <c r="F122" s="5">
        <f t="shared" si="1"/>
        <v>0.79728420876586736</v>
      </c>
    </row>
    <row r="123" spans="1:76" s="8" customFormat="1" x14ac:dyDescent="0.35">
      <c r="A123" s="3" t="s">
        <v>372</v>
      </c>
      <c r="B123" s="4">
        <v>17912.082999999999</v>
      </c>
      <c r="C123" s="5">
        <f>B123/17273.619</f>
        <v>1.0369617970617506</v>
      </c>
      <c r="D123" s="4">
        <v>20794.146000000001</v>
      </c>
      <c r="E123" s="5">
        <f>D123/19336.054</f>
        <v>1.0754079400067873</v>
      </c>
      <c r="F123" s="5">
        <f t="shared" si="1"/>
        <v>0.96424971258367864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</row>
    <row r="124" spans="1:76" x14ac:dyDescent="0.35">
      <c r="A124" s="3" t="s">
        <v>100</v>
      </c>
      <c r="B124" s="4">
        <v>96492.467000000004</v>
      </c>
      <c r="C124" s="5">
        <f>B124/61078.496</f>
        <v>1.5798107897090328</v>
      </c>
      <c r="D124" s="4">
        <v>85795.767999999996</v>
      </c>
      <c r="E124" s="5">
        <f>D124/66929.756</f>
        <v>1.2818777943849071</v>
      </c>
      <c r="F124" s="5">
        <f t="shared" si="1"/>
        <v>1.2324191874055241</v>
      </c>
    </row>
    <row r="125" spans="1:76" x14ac:dyDescent="0.35">
      <c r="A125" s="3" t="s">
        <v>299</v>
      </c>
      <c r="B125" s="4">
        <v>51924.203000000001</v>
      </c>
      <c r="C125" s="5">
        <f>B125/66650.052</f>
        <v>0.77905720163579173</v>
      </c>
      <c r="D125" s="4">
        <v>73981.797999999995</v>
      </c>
      <c r="E125" s="5">
        <f>D125/70650.827</f>
        <v>1.0471469498863755</v>
      </c>
      <c r="F125" s="5">
        <f t="shared" si="1"/>
        <v>0.74398077721596401</v>
      </c>
    </row>
    <row r="126" spans="1:76" x14ac:dyDescent="0.35">
      <c r="A126" s="3" t="s">
        <v>12</v>
      </c>
      <c r="B126" s="4">
        <v>53496.212</v>
      </c>
      <c r="C126" s="5">
        <f>B126/48196.141</f>
        <v>1.10996878360033</v>
      </c>
      <c r="D126" s="4">
        <v>74219.290999999997</v>
      </c>
      <c r="E126" s="5">
        <f>D126/70209.534</f>
        <v>1.0571112891875909</v>
      </c>
      <c r="F126" s="5">
        <f t="shared" si="1"/>
        <v>1.0500018256860741</v>
      </c>
    </row>
    <row r="127" spans="1:76" x14ac:dyDescent="0.35">
      <c r="A127" s="3" t="s">
        <v>40</v>
      </c>
      <c r="B127" s="4">
        <v>46493.341999999997</v>
      </c>
      <c r="C127" s="5">
        <f>B127/31453.007</f>
        <v>1.478184327495301</v>
      </c>
      <c r="D127" s="4">
        <v>75663.312000000005</v>
      </c>
      <c r="E127" s="5">
        <f>D127/88798.898</f>
        <v>0.8520748984970512</v>
      </c>
      <c r="F127" s="5">
        <f t="shared" si="1"/>
        <v>1.7348056257761202</v>
      </c>
    </row>
    <row r="128" spans="1:76" x14ac:dyDescent="0.35">
      <c r="A128" s="3" t="s">
        <v>10</v>
      </c>
      <c r="B128" s="4">
        <v>89317.717999999993</v>
      </c>
      <c r="C128" s="5">
        <f>B128/48196.141</f>
        <v>1.8532130611867865</v>
      </c>
      <c r="D128" s="4">
        <v>113364.626</v>
      </c>
      <c r="E128" s="5">
        <f>D128/70209.534</f>
        <v>1.6146614219088822</v>
      </c>
      <c r="F128" s="5">
        <f t="shared" si="1"/>
        <v>1.147740966645431</v>
      </c>
    </row>
    <row r="129" spans="1:76" x14ac:dyDescent="0.35">
      <c r="A129" s="3" t="s">
        <v>68</v>
      </c>
      <c r="B129" s="4">
        <v>210959.302</v>
      </c>
      <c r="C129" s="5">
        <f>B129/221336.122</f>
        <v>0.95311736780135681</v>
      </c>
      <c r="D129" s="4">
        <v>98116.212</v>
      </c>
      <c r="E129" s="5">
        <f>D129/73721.626</f>
        <v>1.3309013558653737</v>
      </c>
      <c r="F129" s="5">
        <f t="shared" si="1"/>
        <v>0.71614426088072047</v>
      </c>
    </row>
    <row r="130" spans="1:76" x14ac:dyDescent="0.35">
      <c r="A130" s="3" t="s">
        <v>8</v>
      </c>
      <c r="B130" s="4">
        <v>50575.968999999997</v>
      </c>
      <c r="C130" s="5">
        <f>B130/48196.141</f>
        <v>1.0493779782078403</v>
      </c>
      <c r="D130" s="4">
        <v>97290.725999999995</v>
      </c>
      <c r="E130" s="5">
        <f>D130/70209.534</f>
        <v>1.3857195804774889</v>
      </c>
      <c r="F130" s="5">
        <f t="shared" si="1"/>
        <v>0.75728018351753923</v>
      </c>
    </row>
    <row r="131" spans="1:76" x14ac:dyDescent="0.35">
      <c r="A131" s="3" t="s">
        <v>45</v>
      </c>
      <c r="B131" s="4">
        <v>64525.010999999999</v>
      </c>
      <c r="C131" s="5">
        <f>B131/82138.324</f>
        <v>0.7855652253143125</v>
      </c>
      <c r="D131" s="4">
        <v>112238.09</v>
      </c>
      <c r="E131" s="5">
        <f>D131/85899.969</f>
        <v>1.3066138591970853</v>
      </c>
      <c r="F131" s="5">
        <f t="shared" si="1"/>
        <v>0.60122217423672719</v>
      </c>
    </row>
    <row r="132" spans="1:76" x14ac:dyDescent="0.35">
      <c r="A132" s="3" t="s">
        <v>288</v>
      </c>
      <c r="B132" s="4">
        <v>47037.635000000002</v>
      </c>
      <c r="C132" s="5">
        <f>B132/81856.517</f>
        <v>0.57463518756851084</v>
      </c>
      <c r="D132" s="4">
        <v>28845.651999999998</v>
      </c>
      <c r="E132" s="5">
        <f>D132/43644.007</f>
        <v>0.66093042281841807</v>
      </c>
      <c r="F132" s="5">
        <f t="shared" ref="F132:F195" si="2">C132/E132</f>
        <v>0.86943370698247358</v>
      </c>
    </row>
    <row r="133" spans="1:76" x14ac:dyDescent="0.35">
      <c r="A133" s="3" t="s">
        <v>35</v>
      </c>
      <c r="B133" s="4">
        <v>33284.300000000003</v>
      </c>
      <c r="C133" s="5">
        <f>B133/31453.007</f>
        <v>1.0582231454054616</v>
      </c>
      <c r="D133" s="4">
        <v>85158.191000000006</v>
      </c>
      <c r="E133" s="5">
        <f>D133/88798.898</f>
        <v>0.95900053849767375</v>
      </c>
      <c r="F133" s="5">
        <f t="shared" si="2"/>
        <v>1.1034645997834636</v>
      </c>
    </row>
    <row r="134" spans="1:76" x14ac:dyDescent="0.35">
      <c r="A134" s="3" t="s">
        <v>16</v>
      </c>
      <c r="B134" s="4">
        <v>40480.17</v>
      </c>
      <c r="C134" s="5">
        <f>B134/58034.869</f>
        <v>0.69751462693919408</v>
      </c>
      <c r="D134" s="4">
        <v>71638.17</v>
      </c>
      <c r="E134" s="5">
        <f>D134/83917.827</f>
        <v>0.85367046027061677</v>
      </c>
      <c r="F134" s="5">
        <f t="shared" si="2"/>
        <v>0.81707715026015926</v>
      </c>
    </row>
    <row r="135" spans="1:76" x14ac:dyDescent="0.35">
      <c r="A135" s="3" t="s">
        <v>22</v>
      </c>
      <c r="B135" s="4">
        <v>51614.847999999998</v>
      </c>
      <c r="C135" s="5">
        <f>B135/58034.869</f>
        <v>0.88937648846937178</v>
      </c>
      <c r="D135" s="4">
        <v>80492.290999999997</v>
      </c>
      <c r="E135" s="5">
        <f>D135/83917.827</f>
        <v>0.95917987723871823</v>
      </c>
      <c r="F135" s="5">
        <f t="shared" si="2"/>
        <v>0.92722596623868292</v>
      </c>
    </row>
    <row r="136" spans="1:76" x14ac:dyDescent="0.35">
      <c r="A136" s="3" t="s">
        <v>3</v>
      </c>
      <c r="B136" s="4">
        <v>50224.262000000002</v>
      </c>
      <c r="C136" s="5">
        <f>B136/48196.141</f>
        <v>1.0420805682347059</v>
      </c>
      <c r="D136" s="4">
        <v>60522.877</v>
      </c>
      <c r="E136" s="5">
        <f>D136/70209.534</f>
        <v>0.86203217073054494</v>
      </c>
      <c r="F136" s="5">
        <f t="shared" si="2"/>
        <v>1.2088650558732346</v>
      </c>
    </row>
    <row r="137" spans="1:76" x14ac:dyDescent="0.35">
      <c r="A137" s="3" t="s">
        <v>99</v>
      </c>
      <c r="B137" s="4">
        <v>69338.697</v>
      </c>
      <c r="C137" s="5">
        <f>B137/85866.546</f>
        <v>0.80751701599829107</v>
      </c>
      <c r="D137" s="4">
        <v>84977.505000000005</v>
      </c>
      <c r="E137" s="5">
        <f>D137/67294.827</f>
        <v>1.262764298361299</v>
      </c>
      <c r="F137" s="5">
        <f t="shared" si="2"/>
        <v>0.63948356557610431</v>
      </c>
    </row>
    <row r="138" spans="1:76" x14ac:dyDescent="0.35">
      <c r="A138" s="3" t="s">
        <v>123</v>
      </c>
      <c r="B138" s="4">
        <v>29394.392</v>
      </c>
      <c r="C138" s="5">
        <f>B138/44622.798</f>
        <v>0.65873036468936796</v>
      </c>
      <c r="D138" s="4">
        <v>79564.646999999997</v>
      </c>
      <c r="E138" s="5">
        <f>D138/123575.383</f>
        <v>0.64385515196016019</v>
      </c>
      <c r="F138" s="5">
        <f t="shared" si="2"/>
        <v>1.0231033528021349</v>
      </c>
    </row>
    <row r="139" spans="1:76" x14ac:dyDescent="0.35">
      <c r="A139" s="3" t="s">
        <v>129</v>
      </c>
      <c r="B139" s="4">
        <v>52516.646999999997</v>
      </c>
      <c r="C139" s="5">
        <f>B139/48147.454</f>
        <v>1.0907460859716487</v>
      </c>
      <c r="D139" s="4">
        <v>48392.684999999998</v>
      </c>
      <c r="E139" s="5">
        <f>D139/44980.957</f>
        <v>1.0758482750822753</v>
      </c>
      <c r="F139" s="5">
        <f t="shared" si="2"/>
        <v>1.0138475017662076</v>
      </c>
    </row>
    <row r="140" spans="1:76" s="8" customFormat="1" x14ac:dyDescent="0.35">
      <c r="A140" s="3" t="s">
        <v>142</v>
      </c>
      <c r="B140" s="4">
        <v>48709.283000000003</v>
      </c>
      <c r="C140" s="5">
        <f>B140/59658.446</f>
        <v>0.81646918862083673</v>
      </c>
      <c r="D140" s="4">
        <v>73581.576000000001</v>
      </c>
      <c r="E140" s="5">
        <f>D140/56260.978</f>
        <v>1.307861658572661</v>
      </c>
      <c r="F140" s="5">
        <f t="shared" si="2"/>
        <v>0.62427794504802059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</row>
    <row r="141" spans="1:76" x14ac:dyDescent="0.35">
      <c r="A141" s="3" t="s">
        <v>130</v>
      </c>
      <c r="B141" s="4">
        <v>35975.726000000002</v>
      </c>
      <c r="C141" s="5">
        <f>B141/48147.454</f>
        <v>0.74719892769407914</v>
      </c>
      <c r="D141" s="4">
        <v>65895.403999999995</v>
      </c>
      <c r="E141" s="5">
        <f>D141/44980.957</f>
        <v>1.46496225058084</v>
      </c>
      <c r="F141" s="5">
        <f t="shared" si="2"/>
        <v>0.51004654037865049</v>
      </c>
    </row>
    <row r="142" spans="1:76" x14ac:dyDescent="0.35">
      <c r="A142" s="3" t="s">
        <v>14</v>
      </c>
      <c r="B142" s="4">
        <v>45416.968999999997</v>
      </c>
      <c r="C142" s="5">
        <f>B142/58034.869</f>
        <v>0.78258071022784592</v>
      </c>
      <c r="D142" s="4">
        <v>70453.876999999993</v>
      </c>
      <c r="E142" s="5">
        <f>D142/83917.827</f>
        <v>0.83955792849593192</v>
      </c>
      <c r="F142" s="5">
        <f t="shared" si="2"/>
        <v>0.93213426217037731</v>
      </c>
    </row>
    <row r="143" spans="1:76" x14ac:dyDescent="0.35">
      <c r="A143" s="3" t="s">
        <v>233</v>
      </c>
      <c r="B143" s="4">
        <v>55366.898000000001</v>
      </c>
      <c r="C143" s="5">
        <f>B143/51849.362</f>
        <v>1.0678414519353199</v>
      </c>
      <c r="D143" s="4">
        <v>58258.241000000002</v>
      </c>
      <c r="E143" s="5">
        <f>D143/53674.927</f>
        <v>1.085390223260108</v>
      </c>
      <c r="F143" s="5">
        <f t="shared" si="2"/>
        <v>0.98383183213860337</v>
      </c>
    </row>
    <row r="144" spans="1:76" x14ac:dyDescent="0.35">
      <c r="A144" s="3" t="s">
        <v>128</v>
      </c>
      <c r="B144" s="4">
        <v>26282.956999999999</v>
      </c>
      <c r="C144" s="5">
        <f>B144/44622.798</f>
        <v>0.58900289040593101</v>
      </c>
      <c r="D144" s="4">
        <v>77345.160999999993</v>
      </c>
      <c r="E144" s="5">
        <f>D144/123575.383</f>
        <v>0.62589456833809687</v>
      </c>
      <c r="F144" s="5">
        <f t="shared" si="2"/>
        <v>0.94105768000172574</v>
      </c>
    </row>
    <row r="145" spans="1:6" x14ac:dyDescent="0.35">
      <c r="A145" s="3" t="s">
        <v>120</v>
      </c>
      <c r="B145" s="4">
        <v>34089.290999999997</v>
      </c>
      <c r="C145" s="5">
        <f>B145/44622.798</f>
        <v>0.76394337710512894</v>
      </c>
      <c r="D145" s="4">
        <v>109534.09</v>
      </c>
      <c r="E145" s="5">
        <f>D145/123575.383</f>
        <v>0.88637467544810278</v>
      </c>
      <c r="F145" s="5">
        <f t="shared" si="2"/>
        <v>0.86187410162516298</v>
      </c>
    </row>
    <row r="146" spans="1:6" x14ac:dyDescent="0.35">
      <c r="A146" s="3" t="s">
        <v>47</v>
      </c>
      <c r="B146" s="4">
        <v>64294.667999999998</v>
      </c>
      <c r="C146" s="5">
        <f>B146/82138.324</f>
        <v>0.78276089490211664</v>
      </c>
      <c r="D146" s="4">
        <v>62819.777000000002</v>
      </c>
      <c r="E146" s="5">
        <f>D146/85899.969</f>
        <v>0.73131315099776117</v>
      </c>
      <c r="F146" s="5">
        <f t="shared" si="2"/>
        <v>1.0703498136662293</v>
      </c>
    </row>
    <row r="147" spans="1:6" x14ac:dyDescent="0.35">
      <c r="A147" s="3" t="s">
        <v>149</v>
      </c>
      <c r="B147" s="4">
        <v>59109.110999999997</v>
      </c>
      <c r="C147" s="5">
        <f>B147/52876.446</f>
        <v>1.1178722374798034</v>
      </c>
      <c r="D147" s="4">
        <v>89703.173999999999</v>
      </c>
      <c r="E147" s="5">
        <f>D147/70610.697</f>
        <v>1.2703907171458737</v>
      </c>
      <c r="F147" s="5">
        <f t="shared" si="2"/>
        <v>0.87994364441773765</v>
      </c>
    </row>
    <row r="148" spans="1:6" x14ac:dyDescent="0.35">
      <c r="A148" s="3" t="s">
        <v>143</v>
      </c>
      <c r="B148" s="4">
        <v>58775.324000000001</v>
      </c>
      <c r="C148" s="5">
        <f>B148/59658.446</f>
        <v>0.98519703312419493</v>
      </c>
      <c r="D148" s="4">
        <v>56085.404000000002</v>
      </c>
      <c r="E148" s="5">
        <f>D148/56260.978</f>
        <v>0.99687929349539572</v>
      </c>
      <c r="F148" s="5">
        <f t="shared" si="2"/>
        <v>0.98828116859540849</v>
      </c>
    </row>
    <row r="149" spans="1:6" x14ac:dyDescent="0.35">
      <c r="A149" s="3" t="s">
        <v>69</v>
      </c>
      <c r="B149" s="4">
        <v>210959.90900000001</v>
      </c>
      <c r="C149" s="5">
        <f>B149/221336.122</f>
        <v>0.95312011023668342</v>
      </c>
      <c r="D149" s="4">
        <v>73045.212</v>
      </c>
      <c r="E149" s="5">
        <f>D149/73721.626</f>
        <v>0.99082475473343457</v>
      </c>
      <c r="F149" s="5">
        <f t="shared" si="2"/>
        <v>0.96194620257858321</v>
      </c>
    </row>
    <row r="150" spans="1:6" x14ac:dyDescent="0.35">
      <c r="A150" s="3" t="s">
        <v>11</v>
      </c>
      <c r="B150" s="4">
        <v>67637.94</v>
      </c>
      <c r="C150" s="5">
        <f>B150/48196.141</f>
        <v>1.4033891219631049</v>
      </c>
      <c r="D150" s="4">
        <v>82174.654999999999</v>
      </c>
      <c r="E150" s="5">
        <f>D150/70209.534</f>
        <v>1.1704201739894755</v>
      </c>
      <c r="F150" s="5">
        <f t="shared" si="2"/>
        <v>1.1990472764832267</v>
      </c>
    </row>
    <row r="151" spans="1:6" x14ac:dyDescent="0.35">
      <c r="A151" s="3" t="s">
        <v>91</v>
      </c>
      <c r="B151" s="4">
        <v>51087.141000000003</v>
      </c>
      <c r="C151" s="5">
        <f>B151/85866.546</f>
        <v>0.59495977630217012</v>
      </c>
      <c r="D151" s="4">
        <v>63877.434000000001</v>
      </c>
      <c r="E151" s="5">
        <f>D151/67294.827</f>
        <v>0.94921759736450462</v>
      </c>
      <c r="F151" s="5">
        <f t="shared" si="2"/>
        <v>0.62678966124740143</v>
      </c>
    </row>
    <row r="152" spans="1:6" x14ac:dyDescent="0.35">
      <c r="A152" s="3" t="s">
        <v>199</v>
      </c>
      <c r="B152" s="4">
        <v>69862.789000000004</v>
      </c>
      <c r="C152" s="5">
        <f>B152/73415.546</f>
        <v>0.95160756551480252</v>
      </c>
      <c r="D152" s="4">
        <v>93925.797999999995</v>
      </c>
      <c r="E152" s="5">
        <f>D152/94329.484</f>
        <v>0.99572046848045936</v>
      </c>
      <c r="F152" s="5">
        <f t="shared" si="2"/>
        <v>0.95569750310247581</v>
      </c>
    </row>
    <row r="153" spans="1:6" x14ac:dyDescent="0.35">
      <c r="A153" s="3" t="s">
        <v>375</v>
      </c>
      <c r="B153" s="4">
        <v>16025.647999999999</v>
      </c>
      <c r="C153" s="5">
        <f>B153/17273.619</f>
        <v>0.92775277722635885</v>
      </c>
      <c r="D153" s="4">
        <v>21958.367999999999</v>
      </c>
      <c r="E153" s="5">
        <f>D153/19336.054</f>
        <v>1.1356178463299698</v>
      </c>
      <c r="F153" s="5">
        <f t="shared" si="2"/>
        <v>0.81695860999773973</v>
      </c>
    </row>
    <row r="154" spans="1:6" x14ac:dyDescent="0.35">
      <c r="A154" s="3" t="s">
        <v>9</v>
      </c>
      <c r="B154" s="4">
        <v>51132.947999999997</v>
      </c>
      <c r="C154" s="5">
        <f>B154/48196.141</f>
        <v>1.06093448436048</v>
      </c>
      <c r="D154" s="4">
        <v>66869.413</v>
      </c>
      <c r="E154" s="5">
        <f>D154/70209.534</f>
        <v>0.95242638984044536</v>
      </c>
      <c r="F154" s="5">
        <f t="shared" si="2"/>
        <v>1.1139280638141624</v>
      </c>
    </row>
    <row r="155" spans="1:6" x14ac:dyDescent="0.35">
      <c r="A155" s="3" t="s">
        <v>44</v>
      </c>
      <c r="B155" s="4">
        <v>82507.91</v>
      </c>
      <c r="C155" s="5">
        <f>B155/82138.324</f>
        <v>1.0044995561389833</v>
      </c>
      <c r="D155" s="4">
        <v>97438.554999999993</v>
      </c>
      <c r="E155" s="5">
        <f>D155/85899.969</f>
        <v>1.1343258459150316</v>
      </c>
      <c r="F155" s="5">
        <f t="shared" si="2"/>
        <v>0.8855476226310256</v>
      </c>
    </row>
    <row r="156" spans="1:6" x14ac:dyDescent="0.35">
      <c r="A156" s="3" t="s">
        <v>13</v>
      </c>
      <c r="B156" s="4">
        <v>43318.826999999997</v>
      </c>
      <c r="C156" s="5">
        <f>B156/48196.141</f>
        <v>0.89880281078935331</v>
      </c>
      <c r="D156" s="4">
        <v>67728.534</v>
      </c>
      <c r="E156" s="5">
        <f>D156/70209.534</f>
        <v>0.96466291885657585</v>
      </c>
      <c r="F156" s="5">
        <f t="shared" si="2"/>
        <v>0.93172733523821238</v>
      </c>
    </row>
    <row r="157" spans="1:6" x14ac:dyDescent="0.35">
      <c r="A157" s="3" t="s">
        <v>175</v>
      </c>
      <c r="B157" s="4">
        <v>18502.217000000001</v>
      </c>
      <c r="C157" s="5">
        <f>B157/22426.501</f>
        <v>0.82501577040484386</v>
      </c>
      <c r="D157" s="4">
        <v>86245.232999999993</v>
      </c>
      <c r="E157" s="5">
        <f>D157/82826.333</f>
        <v>1.0412779351223964</v>
      </c>
      <c r="F157" s="5">
        <f t="shared" si="2"/>
        <v>0.79231081594739439</v>
      </c>
    </row>
    <row r="158" spans="1:6" x14ac:dyDescent="0.35">
      <c r="A158" s="3" t="s">
        <v>107</v>
      </c>
      <c r="B158" s="4">
        <v>43616.332999999999</v>
      </c>
      <c r="C158" s="5">
        <f>B158/61078.496</f>
        <v>0.71410293075978815</v>
      </c>
      <c r="D158" s="4">
        <v>62333.576000000001</v>
      </c>
      <c r="E158" s="5">
        <f>D158/66929.756</f>
        <v>0.93132830186920157</v>
      </c>
      <c r="F158" s="5">
        <f t="shared" si="2"/>
        <v>0.76675746815227652</v>
      </c>
    </row>
    <row r="159" spans="1:6" x14ac:dyDescent="0.35">
      <c r="A159" s="3" t="s">
        <v>27</v>
      </c>
      <c r="B159" s="4">
        <v>43300.271000000001</v>
      </c>
      <c r="C159" s="5">
        <f>B159/31453.007</f>
        <v>1.3766655442514606</v>
      </c>
      <c r="D159" s="4">
        <v>86578.433999999994</v>
      </c>
      <c r="E159" s="5">
        <f>D159/88798.898</f>
        <v>0.97499446445833138</v>
      </c>
      <c r="F159" s="5">
        <f t="shared" si="2"/>
        <v>1.4119726772154362</v>
      </c>
    </row>
    <row r="160" spans="1:6" x14ac:dyDescent="0.35">
      <c r="A160" s="3" t="s">
        <v>27</v>
      </c>
      <c r="B160" s="4">
        <v>58634.798000000003</v>
      </c>
      <c r="C160" s="5">
        <f>B160/78475.111</f>
        <v>0.74717699985158348</v>
      </c>
      <c r="D160" s="4">
        <v>67520.312000000005</v>
      </c>
      <c r="E160" s="5">
        <f>D160/89161.454</f>
        <v>0.75728141445517483</v>
      </c>
      <c r="F160" s="5">
        <f t="shared" si="2"/>
        <v>0.98665698852406014</v>
      </c>
    </row>
    <row r="161" spans="1:6" x14ac:dyDescent="0.35">
      <c r="A161" s="3" t="s">
        <v>195</v>
      </c>
      <c r="B161" s="4">
        <v>83894.252999999997</v>
      </c>
      <c r="C161" s="5">
        <f>B161/67463.182</f>
        <v>1.2435561222119644</v>
      </c>
      <c r="D161" s="4">
        <v>83474.576000000001</v>
      </c>
      <c r="E161" s="5">
        <f>D161/74628.09</f>
        <v>1.1185409676168854</v>
      </c>
      <c r="F161" s="5">
        <f t="shared" si="2"/>
        <v>1.111766272505361</v>
      </c>
    </row>
    <row r="162" spans="1:6" x14ac:dyDescent="0.35">
      <c r="A162" s="3" t="s">
        <v>80</v>
      </c>
      <c r="B162" s="4">
        <v>63761.868999999999</v>
      </c>
      <c r="C162" s="5">
        <f>B162/85338.789</f>
        <v>0.74716163361540078</v>
      </c>
      <c r="D162" s="4">
        <v>74009.425000000003</v>
      </c>
      <c r="E162" s="5">
        <f>D162/72850.889</f>
        <v>1.0159028395658976</v>
      </c>
      <c r="F162" s="5">
        <f t="shared" si="2"/>
        <v>0.73546564151220228</v>
      </c>
    </row>
    <row r="163" spans="1:6" x14ac:dyDescent="0.35">
      <c r="A163" s="3" t="s">
        <v>56</v>
      </c>
      <c r="B163" s="4">
        <v>32108.959999999999</v>
      </c>
      <c r="C163" s="5">
        <f>B163/51622.709</f>
        <v>0.62199292950705076</v>
      </c>
      <c r="D163" s="4">
        <v>50848.584000000003</v>
      </c>
      <c r="E163" s="5">
        <f>D163/54382.827</f>
        <v>0.9350117823039984</v>
      </c>
      <c r="F163" s="5">
        <f t="shared" si="2"/>
        <v>0.66522469692774788</v>
      </c>
    </row>
    <row r="164" spans="1:6" x14ac:dyDescent="0.35">
      <c r="A164" s="3" t="s">
        <v>227</v>
      </c>
      <c r="B164" s="4">
        <v>39153.512999999999</v>
      </c>
      <c r="C164" s="5">
        <f>B164/59899.454</f>
        <v>0.65365392145310708</v>
      </c>
      <c r="D164" s="4">
        <v>84560.232999999993</v>
      </c>
      <c r="E164" s="5">
        <f>D164/94704.011</f>
        <v>0.89288966863293673</v>
      </c>
      <c r="F164" s="5">
        <f t="shared" si="2"/>
        <v>0.73206572370121303</v>
      </c>
    </row>
    <row r="165" spans="1:6" x14ac:dyDescent="0.35">
      <c r="A165" s="3" t="s">
        <v>178</v>
      </c>
      <c r="B165" s="4">
        <v>19718.116000000002</v>
      </c>
      <c r="C165" s="5">
        <f>B165/22426.501</f>
        <v>0.87923283262065721</v>
      </c>
      <c r="D165" s="4">
        <v>84541.354000000007</v>
      </c>
      <c r="E165" s="5">
        <f>D165/82826.333</f>
        <v>1.0207062287787148</v>
      </c>
      <c r="F165" s="5">
        <f t="shared" si="2"/>
        <v>0.86139655841296092</v>
      </c>
    </row>
    <row r="166" spans="1:6" x14ac:dyDescent="0.35">
      <c r="A166" s="3" t="s">
        <v>217</v>
      </c>
      <c r="B166" s="4">
        <v>68942.546000000002</v>
      </c>
      <c r="C166" s="5">
        <f>B166/60425.697</f>
        <v>1.1409474680945757</v>
      </c>
      <c r="D166" s="4">
        <v>81205.839000000007</v>
      </c>
      <c r="E166" s="5">
        <f>D166/59883.049</f>
        <v>1.3560738866185655</v>
      </c>
      <c r="F166" s="5">
        <f t="shared" si="2"/>
        <v>0.84136084276320833</v>
      </c>
    </row>
    <row r="167" spans="1:6" x14ac:dyDescent="0.35">
      <c r="A167" s="3" t="s">
        <v>185</v>
      </c>
      <c r="B167" s="4">
        <v>41533.22</v>
      </c>
      <c r="C167" s="5">
        <f>B167/28193.158</f>
        <v>1.4731666456095482</v>
      </c>
      <c r="D167" s="4">
        <v>124025.71400000001</v>
      </c>
      <c r="E167" s="5">
        <f>D167/82040.472</f>
        <v>1.511762560312915</v>
      </c>
      <c r="F167" s="5">
        <f t="shared" si="2"/>
        <v>0.97446959217234619</v>
      </c>
    </row>
    <row r="168" spans="1:6" x14ac:dyDescent="0.35">
      <c r="A168" s="3" t="s">
        <v>291</v>
      </c>
      <c r="B168" s="4">
        <v>67173.061000000002</v>
      </c>
      <c r="C168" s="5">
        <f>B168/81856.517</f>
        <v>0.8206195848767911</v>
      </c>
      <c r="D168" s="4">
        <v>34172.228999999999</v>
      </c>
      <c r="E168" s="5">
        <f>D168/43644.007</f>
        <v>0.7829764347714453</v>
      </c>
      <c r="F168" s="5">
        <f t="shared" si="2"/>
        <v>1.0480769898475093</v>
      </c>
    </row>
    <row r="169" spans="1:6" x14ac:dyDescent="0.35">
      <c r="A169" s="3" t="s">
        <v>28</v>
      </c>
      <c r="B169" s="4">
        <v>59989.919000000002</v>
      </c>
      <c r="C169" s="5">
        <f>B169/78475.111</f>
        <v>0.76444516274720531</v>
      </c>
      <c r="D169" s="4">
        <v>67899.604999999996</v>
      </c>
      <c r="E169" s="5">
        <f>D169/89161.454</f>
        <v>0.76153541641436218</v>
      </c>
      <c r="F169" s="5">
        <f t="shared" si="2"/>
        <v>1.003820894301336</v>
      </c>
    </row>
    <row r="170" spans="1:6" x14ac:dyDescent="0.35">
      <c r="A170" s="3" t="s">
        <v>386</v>
      </c>
      <c r="B170" s="4">
        <v>23684.902999999998</v>
      </c>
      <c r="C170" s="5">
        <f>B170/66321.567</f>
        <v>0.35712218621131192</v>
      </c>
      <c r="D170" s="4">
        <v>30991.915000000001</v>
      </c>
      <c r="E170" s="5">
        <f>D170/70805.17</f>
        <v>0.43770694993035114</v>
      </c>
      <c r="F170" s="5">
        <f t="shared" si="2"/>
        <v>0.81589334203657937</v>
      </c>
    </row>
    <row r="171" spans="1:6" x14ac:dyDescent="0.35">
      <c r="A171" s="3" t="s">
        <v>287</v>
      </c>
      <c r="B171" s="4">
        <v>60433.646999999997</v>
      </c>
      <c r="C171" s="5">
        <f>B171/81856.517</f>
        <v>0.7382875452665546</v>
      </c>
      <c r="D171" s="4">
        <v>36638.207999999999</v>
      </c>
      <c r="E171" s="5">
        <f>D171/43644.007</f>
        <v>0.83947855658624559</v>
      </c>
      <c r="F171" s="5">
        <f t="shared" si="2"/>
        <v>0.87945968300704902</v>
      </c>
    </row>
    <row r="172" spans="1:6" x14ac:dyDescent="0.35">
      <c r="A172" s="3" t="s">
        <v>134</v>
      </c>
      <c r="B172" s="4">
        <v>47893.404000000002</v>
      </c>
      <c r="C172" s="5">
        <f>B172/48147.454</f>
        <v>0.99472350085219463</v>
      </c>
      <c r="D172" s="4">
        <v>55830.332999999999</v>
      </c>
      <c r="E172" s="5">
        <f>D172/44980.957</f>
        <v>1.2411993146344129</v>
      </c>
      <c r="F172" s="5">
        <f t="shared" si="2"/>
        <v>0.8014212456644676</v>
      </c>
    </row>
    <row r="173" spans="1:6" x14ac:dyDescent="0.35">
      <c r="A173" s="3" t="s">
        <v>240</v>
      </c>
      <c r="B173" s="4">
        <v>107067.446</v>
      </c>
      <c r="C173" s="5">
        <f>B173/51849.362</f>
        <v>2.064971329830442</v>
      </c>
      <c r="D173" s="4">
        <v>112500.626</v>
      </c>
      <c r="E173" s="5">
        <f>D173/53674.927</f>
        <v>2.0959623475594107</v>
      </c>
      <c r="F173" s="5">
        <f t="shared" si="2"/>
        <v>0.98521394348278468</v>
      </c>
    </row>
    <row r="174" spans="1:6" x14ac:dyDescent="0.35">
      <c r="A174" s="3" t="s">
        <v>132</v>
      </c>
      <c r="B174" s="4">
        <v>45271.404000000002</v>
      </c>
      <c r="C174" s="5">
        <f>B174/48147.454</f>
        <v>0.94026579266268173</v>
      </c>
      <c r="D174" s="4">
        <v>78902.010999999999</v>
      </c>
      <c r="E174" s="5">
        <f>D174/44980.957</f>
        <v>1.7541203269641417</v>
      </c>
      <c r="F174" s="5">
        <f t="shared" si="2"/>
        <v>0.53603266446948994</v>
      </c>
    </row>
    <row r="175" spans="1:6" x14ac:dyDescent="0.35">
      <c r="A175" s="3" t="s">
        <v>376</v>
      </c>
      <c r="B175" s="4">
        <v>18259.719000000001</v>
      </c>
      <c r="C175" s="5">
        <f>B175/17273.619</f>
        <v>1.0570870528057845</v>
      </c>
      <c r="D175" s="4">
        <v>20575.338</v>
      </c>
      <c r="E175" s="5">
        <f>D175/19336.054</f>
        <v>1.0640918772775458</v>
      </c>
      <c r="F175" s="5">
        <f t="shared" si="2"/>
        <v>0.99341708679359253</v>
      </c>
    </row>
    <row r="176" spans="1:6" x14ac:dyDescent="0.35">
      <c r="A176" s="3" t="s">
        <v>159</v>
      </c>
      <c r="B176" s="4">
        <v>30405.027999999998</v>
      </c>
      <c r="C176" s="5">
        <f>B176/24062.472</f>
        <v>1.2635870495766186</v>
      </c>
      <c r="D176" s="4">
        <v>85276.182000000001</v>
      </c>
      <c r="E176" s="5">
        <f>D176/65512.283</f>
        <v>1.3016823425310944</v>
      </c>
      <c r="F176" s="5">
        <f t="shared" si="2"/>
        <v>0.97073380216528071</v>
      </c>
    </row>
    <row r="177" spans="1:6" x14ac:dyDescent="0.35">
      <c r="A177" s="3" t="s">
        <v>269</v>
      </c>
      <c r="B177" s="4">
        <v>41515.341999999997</v>
      </c>
      <c r="C177" s="5">
        <f>B177/45094.534</f>
        <v>0.92062913877766195</v>
      </c>
      <c r="D177" s="4">
        <v>78317.081999999995</v>
      </c>
      <c r="E177" s="5">
        <f>D177/75111.798</f>
        <v>1.0426735091603052</v>
      </c>
      <c r="F177" s="5">
        <f t="shared" si="2"/>
        <v>0.88295054078727953</v>
      </c>
    </row>
    <row r="178" spans="1:6" x14ac:dyDescent="0.35">
      <c r="A178" s="3" t="s">
        <v>76</v>
      </c>
      <c r="B178" s="4">
        <v>54903.09</v>
      </c>
      <c r="C178" s="5">
        <f>B178/62765.576</f>
        <v>0.87473251261169016</v>
      </c>
      <c r="D178" s="4">
        <v>68715.383000000002</v>
      </c>
      <c r="E178" s="5">
        <f>D178/63001.09</f>
        <v>1.0907014942122431</v>
      </c>
      <c r="F178" s="5">
        <f t="shared" si="2"/>
        <v>0.80199075297266731</v>
      </c>
    </row>
    <row r="179" spans="1:6" x14ac:dyDescent="0.35">
      <c r="A179" s="3" t="s">
        <v>74</v>
      </c>
      <c r="B179" s="4">
        <v>51281.826999999997</v>
      </c>
      <c r="C179" s="5">
        <f>B179/62765.576</f>
        <v>0.81703746333818394</v>
      </c>
      <c r="D179" s="4">
        <v>60239.555</v>
      </c>
      <c r="E179" s="5">
        <f>D179/63001.09</f>
        <v>0.95616686949384533</v>
      </c>
      <c r="F179" s="5">
        <f t="shared" si="2"/>
        <v>0.85449254665212293</v>
      </c>
    </row>
    <row r="180" spans="1:6" x14ac:dyDescent="0.35">
      <c r="A180" s="3" t="s">
        <v>119</v>
      </c>
      <c r="B180" s="4">
        <v>42757.04</v>
      </c>
      <c r="C180" s="5">
        <f>B180/56110.668</f>
        <v>0.76201267110204429</v>
      </c>
      <c r="D180" s="4">
        <v>100620.31200000001</v>
      </c>
      <c r="E180" s="5">
        <f>D180/110074.2</f>
        <v>0.91411349798590413</v>
      </c>
      <c r="F180" s="5">
        <f t="shared" si="2"/>
        <v>0.83360837880745819</v>
      </c>
    </row>
    <row r="181" spans="1:6" x14ac:dyDescent="0.35">
      <c r="A181" s="3" t="s">
        <v>224</v>
      </c>
      <c r="B181" s="4">
        <v>34019.563000000002</v>
      </c>
      <c r="C181" s="5">
        <f>B181/59899.454</f>
        <v>0.56794445905967694</v>
      </c>
      <c r="D181" s="4">
        <v>81270.282999999996</v>
      </c>
      <c r="E181" s="5">
        <f>D181/94704.011</f>
        <v>0.85815037971306196</v>
      </c>
      <c r="F181" s="5">
        <f t="shared" si="2"/>
        <v>0.66182393259509997</v>
      </c>
    </row>
    <row r="182" spans="1:6" x14ac:dyDescent="0.35">
      <c r="A182" s="3" t="s">
        <v>88</v>
      </c>
      <c r="B182" s="4">
        <v>44977.584000000003</v>
      </c>
      <c r="C182" s="5">
        <f>B182/85338.789</f>
        <v>0.52704736646778527</v>
      </c>
      <c r="D182" s="4">
        <v>44760.463000000003</v>
      </c>
      <c r="E182" s="5">
        <f>D182/72850.889</f>
        <v>0.61441203552093926</v>
      </c>
      <c r="F182" s="5">
        <f t="shared" si="2"/>
        <v>0.85780768604397462</v>
      </c>
    </row>
    <row r="183" spans="1:6" x14ac:dyDescent="0.35">
      <c r="A183" s="9" t="s">
        <v>262</v>
      </c>
      <c r="B183" s="4">
        <v>83424.437000000005</v>
      </c>
      <c r="C183" s="5">
        <f>B183/39763.04</f>
        <v>2.0980397122554009</v>
      </c>
      <c r="D183" s="4">
        <v>48513.110999999997</v>
      </c>
      <c r="E183" s="5">
        <f>D183/81714.283</f>
        <v>0.59369193755270422</v>
      </c>
      <c r="F183" s="5">
        <f t="shared" si="2"/>
        <v>3.5338861445615475</v>
      </c>
    </row>
    <row r="184" spans="1:6" x14ac:dyDescent="0.35">
      <c r="A184" s="9" t="s">
        <v>380</v>
      </c>
      <c r="B184" s="4">
        <v>104508.798</v>
      </c>
      <c r="C184" s="5">
        <f>B184/16823.782</f>
        <v>6.2119681531774482</v>
      </c>
      <c r="D184" s="4">
        <v>210968.76800000001</v>
      </c>
      <c r="E184" s="5">
        <f>D184/221344.078</f>
        <v>0.95312587491046408</v>
      </c>
      <c r="F184" s="5">
        <f t="shared" si="2"/>
        <v>6.5174688010237851</v>
      </c>
    </row>
    <row r="185" spans="1:6" x14ac:dyDescent="0.35">
      <c r="A185" s="9" t="s">
        <v>0</v>
      </c>
      <c r="B185" s="4">
        <v>108135.92200000001</v>
      </c>
      <c r="C185" s="5">
        <f>B185/48436.626</f>
        <v>2.2325238343397413</v>
      </c>
      <c r="D185" s="4">
        <v>70123.395000000004</v>
      </c>
      <c r="E185" s="5">
        <f>D185/91190.215</f>
        <v>0.7689793800793211</v>
      </c>
      <c r="F185" s="5">
        <f t="shared" si="2"/>
        <v>2.903229777252875</v>
      </c>
    </row>
    <row r="186" spans="1:6" s="1" customFormat="1" x14ac:dyDescent="0.35">
      <c r="A186" s="9" t="s">
        <v>157</v>
      </c>
      <c r="B186" s="4">
        <v>82494.576000000001</v>
      </c>
      <c r="C186" s="5">
        <f>B186/24062.472</f>
        <v>3.4283500049371485</v>
      </c>
      <c r="D186" s="4">
        <v>49494.898000000001</v>
      </c>
      <c r="E186" s="5">
        <f>D186/65512.283</f>
        <v>0.75550562022086754</v>
      </c>
      <c r="F186" s="5">
        <f t="shared" si="2"/>
        <v>4.5378219740243511</v>
      </c>
    </row>
    <row r="187" spans="1:6" x14ac:dyDescent="0.35">
      <c r="A187" s="9" t="s">
        <v>270</v>
      </c>
      <c r="B187" s="4">
        <v>42802.290999999997</v>
      </c>
      <c r="C187" s="5">
        <f>B187/45094.534</f>
        <v>0.94916805216348388</v>
      </c>
      <c r="D187" s="4">
        <v>71665.123000000007</v>
      </c>
      <c r="E187" s="5">
        <f>D187/75111.798</f>
        <v>0.95411273472644087</v>
      </c>
      <c r="F187" s="5">
        <f t="shared" si="2"/>
        <v>0.99481750700626093</v>
      </c>
    </row>
    <row r="188" spans="1:6" x14ac:dyDescent="0.35">
      <c r="A188" s="3" t="s">
        <v>302</v>
      </c>
      <c r="B188" s="4">
        <v>48888.082000000002</v>
      </c>
      <c r="C188" s="5">
        <f>B188/66650.052</f>
        <v>0.73350403387532248</v>
      </c>
      <c r="D188" s="4">
        <v>67896.039999999994</v>
      </c>
      <c r="E188" s="5">
        <f>D188/70650.827</f>
        <v>0.96100842528000396</v>
      </c>
      <c r="F188" s="5">
        <f t="shared" si="2"/>
        <v>0.76326493564466436</v>
      </c>
    </row>
    <row r="189" spans="1:6" x14ac:dyDescent="0.35">
      <c r="A189" s="3" t="s">
        <v>355</v>
      </c>
      <c r="B189" s="4">
        <v>63707.99</v>
      </c>
      <c r="C189" s="5">
        <f>B189/73775.91</f>
        <v>0.86353377410051591</v>
      </c>
      <c r="D189" s="4">
        <v>79006.847999999998</v>
      </c>
      <c r="E189" s="5">
        <f>D189/100402.342</f>
        <v>0.78690244098090856</v>
      </c>
      <c r="F189" s="5">
        <f t="shared" si="2"/>
        <v>1.0973835244736094</v>
      </c>
    </row>
    <row r="190" spans="1:6" x14ac:dyDescent="0.35">
      <c r="A190" s="3" t="s">
        <v>328</v>
      </c>
      <c r="B190" s="4">
        <v>81661.717999999993</v>
      </c>
      <c r="C190" s="5">
        <f>B190/80096.182</f>
        <v>1.0195457006926996</v>
      </c>
      <c r="D190" s="4">
        <v>65732.505000000005</v>
      </c>
      <c r="E190" s="5">
        <f>D190/81937.233</f>
        <v>0.80222998255262057</v>
      </c>
      <c r="F190" s="5">
        <f t="shared" si="2"/>
        <v>1.270889548965249</v>
      </c>
    </row>
    <row r="191" spans="1:6" x14ac:dyDescent="0.35">
      <c r="A191" s="3" t="s">
        <v>306</v>
      </c>
      <c r="B191" s="4">
        <v>33554.919000000002</v>
      </c>
      <c r="C191" s="5">
        <f>B191/50067.588</f>
        <v>0.67019244066640482</v>
      </c>
      <c r="D191" s="4">
        <v>66337.131999999998</v>
      </c>
      <c r="E191" s="5">
        <f>D191/75710.718</f>
        <v>0.87619208683240868</v>
      </c>
      <c r="F191" s="5">
        <f t="shared" si="2"/>
        <v>0.76489214036304587</v>
      </c>
    </row>
    <row r="192" spans="1:6" x14ac:dyDescent="0.35">
      <c r="A192" s="9" t="s">
        <v>293</v>
      </c>
      <c r="B192" s="4">
        <v>81917.032000000007</v>
      </c>
      <c r="C192" s="5">
        <f>B192/81856.517</f>
        <v>1.0007392813940519</v>
      </c>
      <c r="D192" s="4">
        <v>36919.379999999997</v>
      </c>
      <c r="E192" s="5">
        <f>D192/43644.007</f>
        <v>0.84592095313338211</v>
      </c>
      <c r="F192" s="5">
        <f t="shared" si="2"/>
        <v>1.183017488439323</v>
      </c>
    </row>
    <row r="193" spans="1:6" x14ac:dyDescent="0.35">
      <c r="A193" s="3" t="s">
        <v>160</v>
      </c>
      <c r="B193" s="4">
        <v>33245.635000000002</v>
      </c>
      <c r="C193" s="5">
        <f>B193/24062.472</f>
        <v>1.3816383869454476</v>
      </c>
      <c r="D193" s="4">
        <v>86251.425000000003</v>
      </c>
      <c r="E193" s="5">
        <f>D193/65512.283</f>
        <v>1.3165687570375162</v>
      </c>
      <c r="F193" s="5">
        <f t="shared" si="2"/>
        <v>1.0494236473105651</v>
      </c>
    </row>
    <row r="194" spans="1:6" x14ac:dyDescent="0.35">
      <c r="A194" s="3" t="s">
        <v>278</v>
      </c>
      <c r="B194" s="4">
        <v>52202.817999999999</v>
      </c>
      <c r="C194" s="5">
        <f>B194/57609.674</f>
        <v>0.90614673500842935</v>
      </c>
      <c r="D194" s="4">
        <v>67417.584000000003</v>
      </c>
      <c r="E194" s="5">
        <f>D194/83665.756</f>
        <v>0.80579662723659617</v>
      </c>
      <c r="F194" s="5">
        <f t="shared" si="2"/>
        <v>1.1245352789772458</v>
      </c>
    </row>
    <row r="195" spans="1:6" x14ac:dyDescent="0.35">
      <c r="A195" s="3" t="s">
        <v>104</v>
      </c>
      <c r="B195" s="4">
        <v>76109.445999999996</v>
      </c>
      <c r="C195" s="5">
        <f>B195/61078.496</f>
        <v>1.2460923399292607</v>
      </c>
      <c r="D195" s="4">
        <v>52501.383000000002</v>
      </c>
      <c r="E195" s="5">
        <f>D195/66929.756</f>
        <v>0.78442513670601166</v>
      </c>
      <c r="F195" s="5">
        <f t="shared" si="2"/>
        <v>1.5885420821187599</v>
      </c>
    </row>
    <row r="196" spans="1:6" x14ac:dyDescent="0.35">
      <c r="A196" s="3" t="s">
        <v>309</v>
      </c>
      <c r="B196" s="4">
        <v>36659.898000000001</v>
      </c>
      <c r="C196" s="5">
        <f>B196/50067.588</f>
        <v>0.73220819025673856</v>
      </c>
      <c r="D196" s="4">
        <v>58924.868999999999</v>
      </c>
      <c r="E196" s="5">
        <f>D196/75710.718</f>
        <v>0.77828966038863878</v>
      </c>
      <c r="F196" s="5">
        <f t="shared" ref="F196:F259" si="3">C196/E196</f>
        <v>0.94079136280843123</v>
      </c>
    </row>
    <row r="197" spans="1:6" s="1" customFormat="1" x14ac:dyDescent="0.35">
      <c r="A197" s="3" t="s">
        <v>85</v>
      </c>
      <c r="B197" s="4">
        <v>67518.990000000005</v>
      </c>
      <c r="C197" s="5">
        <f>B197/85338.789</f>
        <v>0.79118758059714211</v>
      </c>
      <c r="D197" s="4">
        <v>55313.141000000003</v>
      </c>
      <c r="E197" s="5">
        <f>D197/72850.889</f>
        <v>0.75926514774582921</v>
      </c>
      <c r="F197" s="5">
        <f t="shared" si="3"/>
        <v>1.0420438537789953</v>
      </c>
    </row>
    <row r="198" spans="1:6" x14ac:dyDescent="0.35">
      <c r="A198" s="3" t="s">
        <v>339</v>
      </c>
      <c r="B198" s="4">
        <v>63660.273999999998</v>
      </c>
      <c r="C198" s="5">
        <f>B198/73477.295</f>
        <v>0.86639381594001252</v>
      </c>
      <c r="D198" s="4">
        <v>75745.137000000002</v>
      </c>
      <c r="E198" s="5">
        <f>D198/100502.342</f>
        <v>0.75366539219553708</v>
      </c>
      <c r="F198" s="5">
        <f t="shared" si="3"/>
        <v>1.1495735705948777</v>
      </c>
    </row>
    <row r="199" spans="1:6" x14ac:dyDescent="0.35">
      <c r="A199" s="3" t="s">
        <v>319</v>
      </c>
      <c r="B199" s="4">
        <v>56533.767999999996</v>
      </c>
      <c r="C199" s="5">
        <f>B199/48436.626</f>
        <v>1.1671698189712885</v>
      </c>
      <c r="D199" s="4">
        <v>99831.872000000003</v>
      </c>
      <c r="E199" s="5">
        <f>D199/91190.215</f>
        <v>1.0947651784788532</v>
      </c>
      <c r="F199" s="5">
        <f t="shared" si="3"/>
        <v>1.0661371423897859</v>
      </c>
    </row>
    <row r="200" spans="1:6" x14ac:dyDescent="0.35">
      <c r="A200" s="3" t="s">
        <v>253</v>
      </c>
      <c r="B200" s="4">
        <v>50543.614000000001</v>
      </c>
      <c r="C200" s="5">
        <f>B200/55821.149</f>
        <v>0.90545635311089712</v>
      </c>
      <c r="D200" s="4">
        <v>50874.178999999996</v>
      </c>
      <c r="E200" s="5">
        <f>D200/77292.919</f>
        <v>0.65819973754646266</v>
      </c>
      <c r="F200" s="5">
        <f t="shared" si="3"/>
        <v>1.3756559011799674</v>
      </c>
    </row>
    <row r="201" spans="1:6" x14ac:dyDescent="0.35">
      <c r="A201" s="3" t="s">
        <v>305</v>
      </c>
      <c r="B201" s="4">
        <v>34560.576000000001</v>
      </c>
      <c r="C201" s="5">
        <f>B201/50067.588</f>
        <v>0.69027842923050331</v>
      </c>
      <c r="D201" s="4">
        <v>70750.546000000002</v>
      </c>
      <c r="E201" s="5">
        <f>D201/75710.718</f>
        <v>0.93448520723314243</v>
      </c>
      <c r="F201" s="5">
        <f t="shared" si="3"/>
        <v>0.73867239832966924</v>
      </c>
    </row>
    <row r="202" spans="1:6" x14ac:dyDescent="0.35">
      <c r="A202" s="3" t="s">
        <v>324</v>
      </c>
      <c r="B202" s="4">
        <v>61704.161</v>
      </c>
      <c r="C202" s="5">
        <f>B202/80096.182</f>
        <v>0.77037580892432556</v>
      </c>
      <c r="D202" s="4">
        <v>58315.383000000002</v>
      </c>
      <c r="E202" s="5">
        <f>D202/81937.233</f>
        <v>0.7117079850621757</v>
      </c>
      <c r="F202" s="5">
        <f t="shared" si="3"/>
        <v>1.0824324373106824</v>
      </c>
    </row>
    <row r="203" spans="1:6" x14ac:dyDescent="0.35">
      <c r="A203" s="3" t="s">
        <v>385</v>
      </c>
      <c r="B203" s="4">
        <v>4549.2340000000004</v>
      </c>
      <c r="C203" s="5">
        <f>B203/16823.782</f>
        <v>0.27040495412981458</v>
      </c>
      <c r="D203" s="4">
        <v>58879.146000000001</v>
      </c>
      <c r="E203" s="5">
        <f>D203/221344.078</f>
        <v>0.26600732457816195</v>
      </c>
      <c r="F203" s="5">
        <f t="shared" si="3"/>
        <v>1.016531986698586</v>
      </c>
    </row>
    <row r="204" spans="1:6" x14ac:dyDescent="0.35">
      <c r="A204" s="3" t="s">
        <v>271</v>
      </c>
      <c r="B204" s="4">
        <v>40345.512999999999</v>
      </c>
      <c r="C204" s="5">
        <f>B204/45094.534</f>
        <v>0.89468743595398947</v>
      </c>
      <c r="D204" s="4">
        <v>76182.952000000005</v>
      </c>
      <c r="E204" s="5">
        <f>D204/75111.798</f>
        <v>1.0142607956209491</v>
      </c>
      <c r="F204" s="5">
        <f t="shared" si="3"/>
        <v>0.88210787582127281</v>
      </c>
    </row>
    <row r="205" spans="1:6" x14ac:dyDescent="0.35">
      <c r="A205" s="3" t="s">
        <v>111</v>
      </c>
      <c r="B205" s="4">
        <v>45241.474999999999</v>
      </c>
      <c r="C205" s="5">
        <f>B205/56110.668</f>
        <v>0.80629008016799941</v>
      </c>
      <c r="D205" s="4">
        <v>77793.725999999995</v>
      </c>
      <c r="E205" s="5">
        <f>D205/110074.2</f>
        <v>0.70673896335381037</v>
      </c>
      <c r="F205" s="5">
        <f t="shared" si="3"/>
        <v>1.1408598110139165</v>
      </c>
    </row>
    <row r="206" spans="1:6" x14ac:dyDescent="0.35">
      <c r="A206" s="3" t="s">
        <v>341</v>
      </c>
      <c r="B206" s="4">
        <v>55464.616999999998</v>
      </c>
      <c r="C206" s="5">
        <f>B206/73477.295</f>
        <v>0.75485382253116418</v>
      </c>
      <c r="D206" s="4">
        <v>72051.664000000004</v>
      </c>
      <c r="E206" s="5">
        <f>D206/100502.342</f>
        <v>0.71691527347691064</v>
      </c>
      <c r="F206" s="5">
        <f t="shared" si="3"/>
        <v>1.0529191530126822</v>
      </c>
    </row>
    <row r="207" spans="1:6" x14ac:dyDescent="0.35">
      <c r="A207" s="3" t="s">
        <v>21</v>
      </c>
      <c r="B207" s="4">
        <v>69261.524999999994</v>
      </c>
      <c r="C207" s="5">
        <f>B207/58034.869</f>
        <v>1.1934467363060646</v>
      </c>
      <c r="D207" s="4">
        <v>87122.827000000005</v>
      </c>
      <c r="E207" s="5">
        <f>D207/83917.827</f>
        <v>1.0381921233494285</v>
      </c>
      <c r="F207" s="5">
        <f t="shared" si="3"/>
        <v>1.1495432391220151</v>
      </c>
    </row>
    <row r="208" spans="1:6" x14ac:dyDescent="0.35">
      <c r="A208" s="3" t="s">
        <v>26</v>
      </c>
      <c r="B208" s="4">
        <v>65634.453999999998</v>
      </c>
      <c r="C208" s="5">
        <f>B208/78475.111</f>
        <v>0.8363728724130125</v>
      </c>
      <c r="D208" s="4">
        <v>77736.797999999995</v>
      </c>
      <c r="E208" s="5">
        <f>D208/89161.454</f>
        <v>0.87186552610503631</v>
      </c>
      <c r="F208" s="5">
        <f t="shared" si="3"/>
        <v>0.95929113764758733</v>
      </c>
    </row>
    <row r="209" spans="1:6" x14ac:dyDescent="0.35">
      <c r="A209" s="3" t="s">
        <v>60</v>
      </c>
      <c r="B209" s="4">
        <v>77183.922000000006</v>
      </c>
      <c r="C209" s="5">
        <f>B209/51622.709</f>
        <v>1.4951544290323857</v>
      </c>
      <c r="D209" s="4">
        <v>83175.354000000007</v>
      </c>
      <c r="E209" s="5">
        <f>D209/54382.827</f>
        <v>1.5294415275616329</v>
      </c>
      <c r="F209" s="5">
        <f t="shared" si="3"/>
        <v>0.97758194876275484</v>
      </c>
    </row>
    <row r="210" spans="1:6" x14ac:dyDescent="0.35">
      <c r="A210" s="3" t="s">
        <v>250</v>
      </c>
      <c r="B210" s="4">
        <v>56588.512999999999</v>
      </c>
      <c r="C210" s="5">
        <f>B210/55821.149</f>
        <v>1.013746832764048</v>
      </c>
      <c r="D210" s="4">
        <v>75924.332999999999</v>
      </c>
      <c r="E210" s="5">
        <f>D210/77292.919</f>
        <v>0.98229351384698005</v>
      </c>
      <c r="F210" s="5">
        <f t="shared" si="3"/>
        <v>1.0320202856617535</v>
      </c>
    </row>
    <row r="211" spans="1:6" x14ac:dyDescent="0.35">
      <c r="A211" s="3" t="s">
        <v>208</v>
      </c>
      <c r="B211" s="4">
        <v>74743.91</v>
      </c>
      <c r="C211" s="5">
        <f>B211/83758.567</f>
        <v>0.89237331388441743</v>
      </c>
      <c r="D211" s="4">
        <v>84101.614000000001</v>
      </c>
      <c r="E211" s="5">
        <f>D211/68389.915</f>
        <v>1.2297370745379639</v>
      </c>
      <c r="F211" s="5">
        <f t="shared" si="3"/>
        <v>0.72566187712905983</v>
      </c>
    </row>
    <row r="212" spans="1:6" x14ac:dyDescent="0.35">
      <c r="A212" s="3" t="s">
        <v>286</v>
      </c>
      <c r="B212" s="4">
        <v>54617.576000000001</v>
      </c>
      <c r="C212" s="5">
        <f>B212/81856.517</f>
        <v>0.66723552383739948</v>
      </c>
      <c r="D212" s="4">
        <v>30894.136999999999</v>
      </c>
      <c r="E212" s="5">
        <f>D212/43644.007</f>
        <v>0.7078666493660859</v>
      </c>
      <c r="F212" s="5">
        <f t="shared" si="3"/>
        <v>0.94260059353682968</v>
      </c>
    </row>
    <row r="213" spans="1:6" x14ac:dyDescent="0.35">
      <c r="A213" s="3" t="s">
        <v>378</v>
      </c>
      <c r="B213" s="4">
        <v>14626.781999999999</v>
      </c>
      <c r="C213" s="5">
        <f>B213/16823.782</f>
        <v>0.86941105156973619</v>
      </c>
      <c r="D213" s="4">
        <v>210957.614</v>
      </c>
      <c r="E213" s="5">
        <f>D213/221344.078</f>
        <v>0.95307548277844589</v>
      </c>
      <c r="F213" s="5">
        <f t="shared" si="3"/>
        <v>0.91221636405459972</v>
      </c>
    </row>
    <row r="214" spans="1:6" x14ac:dyDescent="0.35">
      <c r="A214" s="3" t="s">
        <v>356</v>
      </c>
      <c r="B214" s="4">
        <v>66885.767999999996</v>
      </c>
      <c r="C214" s="5">
        <f>B214/73775.91</f>
        <v>0.90660715672636216</v>
      </c>
      <c r="D214" s="4">
        <v>84203.626000000004</v>
      </c>
      <c r="E214" s="5">
        <f>D214/100402.342</f>
        <v>0.83866197065403114</v>
      </c>
      <c r="F214" s="5">
        <f t="shared" si="3"/>
        <v>1.0810161763020492</v>
      </c>
    </row>
    <row r="215" spans="1:6" x14ac:dyDescent="0.35">
      <c r="A215" s="3" t="s">
        <v>97</v>
      </c>
      <c r="B215" s="4">
        <v>79712.596999999994</v>
      </c>
      <c r="C215" s="5">
        <f>B215/85866.546</f>
        <v>0.92833123857107269</v>
      </c>
      <c r="D215" s="4">
        <v>94878.212</v>
      </c>
      <c r="E215" s="5">
        <f>D215/67294.827</f>
        <v>1.4098886382455518</v>
      </c>
      <c r="F215" s="5">
        <f t="shared" si="3"/>
        <v>0.65844295314435386</v>
      </c>
    </row>
    <row r="216" spans="1:6" x14ac:dyDescent="0.35">
      <c r="A216" s="3" t="s">
        <v>70</v>
      </c>
      <c r="B216" s="4">
        <v>210613.492</v>
      </c>
      <c r="C216" s="5">
        <f>B216/221336.122</f>
        <v>0.95155499290802603</v>
      </c>
      <c r="D216" s="4">
        <v>90155.191000000006</v>
      </c>
      <c r="E216" s="5">
        <f>D216/73721.626</f>
        <v>1.2229137621028598</v>
      </c>
      <c r="F216" s="5">
        <f t="shared" si="3"/>
        <v>0.77810473836828919</v>
      </c>
    </row>
    <row r="217" spans="1:6" x14ac:dyDescent="0.35">
      <c r="A217" s="3" t="s">
        <v>173</v>
      </c>
      <c r="B217" s="4">
        <v>16198.267</v>
      </c>
      <c r="C217" s="5">
        <f>B217/22426.501</f>
        <v>0.72228240152130729</v>
      </c>
      <c r="D217" s="4">
        <v>69415.898000000001</v>
      </c>
      <c r="E217" s="5">
        <f>D217/82826.333</f>
        <v>0.83808971719175351</v>
      </c>
      <c r="F217" s="5">
        <f t="shared" si="3"/>
        <v>0.86181990627627558</v>
      </c>
    </row>
    <row r="218" spans="1:6" x14ac:dyDescent="0.35">
      <c r="A218" s="3" t="s">
        <v>155</v>
      </c>
      <c r="B218" s="4">
        <v>24169.814999999999</v>
      </c>
      <c r="C218" s="5">
        <f>B218/24062.472</f>
        <v>1.0044610129832046</v>
      </c>
      <c r="D218" s="4">
        <v>72601.596999999994</v>
      </c>
      <c r="E218" s="5">
        <f>D218/65512.283</f>
        <v>1.1082135086026539</v>
      </c>
      <c r="F218" s="5">
        <f t="shared" si="3"/>
        <v>0.90637860411007731</v>
      </c>
    </row>
    <row r="219" spans="1:6" x14ac:dyDescent="0.35">
      <c r="A219" s="3" t="s">
        <v>114</v>
      </c>
      <c r="B219" s="4">
        <v>37562.625999999997</v>
      </c>
      <c r="C219" s="5">
        <f>B219/56110.668</f>
        <v>0.66943822518740992</v>
      </c>
      <c r="D219" s="4">
        <v>89457.433999999994</v>
      </c>
      <c r="E219" s="5">
        <f>D219/110074.2</f>
        <v>0.81270119610226554</v>
      </c>
      <c r="F219" s="5">
        <f t="shared" si="3"/>
        <v>0.82371999499699489</v>
      </c>
    </row>
    <row r="220" spans="1:6" x14ac:dyDescent="0.35">
      <c r="A220" s="3" t="s">
        <v>101</v>
      </c>
      <c r="B220" s="4">
        <v>54972.425000000003</v>
      </c>
      <c r="C220" s="5">
        <f>B220/61078.496</f>
        <v>0.90002911990498269</v>
      </c>
      <c r="D220" s="4">
        <v>67269.554999999993</v>
      </c>
      <c r="E220" s="5">
        <f>D220/66929.756</f>
        <v>1.0050769496305947</v>
      </c>
      <c r="F220" s="5">
        <f t="shared" si="3"/>
        <v>0.89548279884020698</v>
      </c>
    </row>
    <row r="221" spans="1:6" x14ac:dyDescent="0.35">
      <c r="A221" s="3" t="s">
        <v>117</v>
      </c>
      <c r="B221" s="4">
        <v>47336.283000000003</v>
      </c>
      <c r="C221" s="5">
        <f>B221/56110.668</f>
        <v>0.84362358687299899</v>
      </c>
      <c r="D221" s="4">
        <v>102411.262</v>
      </c>
      <c r="E221" s="5">
        <f>D221/110074.2</f>
        <v>0.93038388650564807</v>
      </c>
      <c r="F221" s="5">
        <f t="shared" si="3"/>
        <v>0.9067478479678911</v>
      </c>
    </row>
    <row r="222" spans="1:6" x14ac:dyDescent="0.35">
      <c r="A222" s="3" t="s">
        <v>361</v>
      </c>
      <c r="B222" s="4">
        <v>58371.847999999998</v>
      </c>
      <c r="C222" s="5">
        <f>B222/49582.798</f>
        <v>1.1772600650733747</v>
      </c>
      <c r="D222" s="4">
        <v>31616.329000000002</v>
      </c>
      <c r="E222" s="5">
        <f>D222/28640.38</f>
        <v>1.1039074551385142</v>
      </c>
      <c r="F222" s="5">
        <f t="shared" si="3"/>
        <v>1.0664481516031219</v>
      </c>
    </row>
    <row r="223" spans="1:6" x14ac:dyDescent="0.35">
      <c r="A223" s="3" t="s">
        <v>246</v>
      </c>
      <c r="B223" s="4">
        <v>68164.91</v>
      </c>
      <c r="C223" s="5">
        <f>B223/66321.567</f>
        <v>1.0277940206087111</v>
      </c>
      <c r="D223" s="4">
        <v>88798.09</v>
      </c>
      <c r="E223" s="5">
        <f>D223/70805.17</f>
        <v>1.254118731725381</v>
      </c>
      <c r="F223" s="5">
        <f t="shared" si="3"/>
        <v>0.81953486110099094</v>
      </c>
    </row>
    <row r="224" spans="1:6" x14ac:dyDescent="0.35">
      <c r="A224" s="3" t="s">
        <v>98</v>
      </c>
      <c r="B224" s="4">
        <v>75270.767999999996</v>
      </c>
      <c r="C224" s="5">
        <f>B224/85866.546</f>
        <v>0.87660179087674017</v>
      </c>
      <c r="D224" s="4">
        <v>90768.505000000005</v>
      </c>
      <c r="E224" s="5">
        <f>D224/67294.827</f>
        <v>1.3488184611872172</v>
      </c>
      <c r="F224" s="5">
        <f t="shared" si="3"/>
        <v>0.64990346447746838</v>
      </c>
    </row>
    <row r="225" spans="1:6" x14ac:dyDescent="0.35">
      <c r="A225" s="3" t="s">
        <v>161</v>
      </c>
      <c r="B225" s="4">
        <v>60704.061000000002</v>
      </c>
      <c r="C225" s="5">
        <f>B225/24062.472</f>
        <v>2.5227691070144411</v>
      </c>
      <c r="D225" s="4">
        <v>78669.717999999993</v>
      </c>
      <c r="E225" s="5">
        <f>D225/65512.283</f>
        <v>1.2008392075116661</v>
      </c>
      <c r="F225" s="5">
        <f t="shared" si="3"/>
        <v>2.1008383897141636</v>
      </c>
    </row>
    <row r="226" spans="1:6" x14ac:dyDescent="0.35">
      <c r="A226" s="9" t="s">
        <v>294</v>
      </c>
      <c r="B226" s="4">
        <v>66898.596999999994</v>
      </c>
      <c r="C226" s="5">
        <f>B226/81856.517</f>
        <v>0.81726659588997641</v>
      </c>
      <c r="D226" s="4">
        <v>32329.309000000001</v>
      </c>
      <c r="E226" s="5">
        <f>D226/43644.007</f>
        <v>0.74075024779461707</v>
      </c>
      <c r="F226" s="5">
        <f t="shared" si="3"/>
        <v>1.1032957441771583</v>
      </c>
    </row>
    <row r="227" spans="1:6" x14ac:dyDescent="0.35">
      <c r="A227" s="3" t="s">
        <v>363</v>
      </c>
      <c r="B227" s="4">
        <v>50230.597000000002</v>
      </c>
      <c r="C227" s="5">
        <f>B227/49582.798</f>
        <v>1.0130649948395409</v>
      </c>
      <c r="D227" s="4">
        <v>36202.271000000001</v>
      </c>
      <c r="E227" s="5">
        <f>D227/28640.38</f>
        <v>1.2640290038051172</v>
      </c>
      <c r="F227" s="5">
        <f t="shared" si="3"/>
        <v>0.80145708032798524</v>
      </c>
    </row>
    <row r="228" spans="1:6" x14ac:dyDescent="0.35">
      <c r="A228" s="3" t="s">
        <v>362</v>
      </c>
      <c r="B228" s="4">
        <v>50322.868999999999</v>
      </c>
      <c r="C228" s="5">
        <f>B228/49582.798</f>
        <v>1.0149259628308995</v>
      </c>
      <c r="D228" s="4">
        <v>32119.087</v>
      </c>
      <c r="E228" s="5">
        <f>D228/28640.38</f>
        <v>1.1214616216684274</v>
      </c>
      <c r="F228" s="5">
        <f t="shared" si="3"/>
        <v>0.9050028491576626</v>
      </c>
    </row>
    <row r="229" spans="1:6" x14ac:dyDescent="0.35">
      <c r="A229" s="3" t="s">
        <v>384</v>
      </c>
      <c r="B229" s="4">
        <v>12669.004000000001</v>
      </c>
      <c r="C229" s="5">
        <f>B229/16823.782</f>
        <v>0.75304137916195069</v>
      </c>
      <c r="D229" s="4">
        <v>210899.64300000001</v>
      </c>
      <c r="E229" s="5">
        <f>D229/221344.078</f>
        <v>0.9528135783239704</v>
      </c>
      <c r="F229" s="5">
        <f t="shared" si="3"/>
        <v>0.79033443298171147</v>
      </c>
    </row>
    <row r="230" spans="1:6" x14ac:dyDescent="0.35">
      <c r="A230" s="3" t="s">
        <v>379</v>
      </c>
      <c r="B230" s="4">
        <v>16383.267</v>
      </c>
      <c r="C230" s="5">
        <f>B230/16823.782</f>
        <v>0.97381593508522646</v>
      </c>
      <c r="D230" s="4">
        <v>210959.2</v>
      </c>
      <c r="E230" s="5">
        <f>D230/221344.078</f>
        <v>0.95308264809325505</v>
      </c>
      <c r="F230" s="5">
        <f t="shared" si="3"/>
        <v>1.0217539234750004</v>
      </c>
    </row>
    <row r="231" spans="1:6" x14ac:dyDescent="0.35">
      <c r="A231" s="3" t="s">
        <v>248</v>
      </c>
      <c r="B231" s="4">
        <v>62472.173999999999</v>
      </c>
      <c r="C231" s="5">
        <f>B231/66321.567</f>
        <v>0.94195865426400438</v>
      </c>
      <c r="D231" s="4">
        <v>73894.483999999997</v>
      </c>
      <c r="E231" s="5">
        <f>D231/70805.17</f>
        <v>1.0436311924680075</v>
      </c>
      <c r="F231" s="5">
        <f t="shared" si="3"/>
        <v>0.9025780956550703</v>
      </c>
    </row>
    <row r="232" spans="1:6" x14ac:dyDescent="0.35">
      <c r="A232" s="9" t="s">
        <v>296</v>
      </c>
      <c r="B232" s="4">
        <v>70379.759000000005</v>
      </c>
      <c r="C232" s="5">
        <f>B232/66650.052</f>
        <v>1.05595955123936</v>
      </c>
      <c r="D232" s="4">
        <v>80641.061000000002</v>
      </c>
      <c r="E232" s="5">
        <f>D232/70650.827</f>
        <v>1.1414029307823954</v>
      </c>
      <c r="F232" s="5">
        <f t="shared" si="3"/>
        <v>0.92514179065190705</v>
      </c>
    </row>
    <row r="233" spans="1:6" x14ac:dyDescent="0.35">
      <c r="A233" s="3" t="s">
        <v>1</v>
      </c>
      <c r="B233" s="4">
        <v>35103.048999999999</v>
      </c>
      <c r="C233" s="5">
        <f>B233/73775.91</f>
        <v>0.4758063844959689</v>
      </c>
      <c r="D233" s="4">
        <v>52631.228999999999</v>
      </c>
      <c r="E233" s="5">
        <f>D233/100402.342</f>
        <v>0.5242032003596091</v>
      </c>
      <c r="F233" s="5">
        <f t="shared" si="3"/>
        <v>0.90767546663118526</v>
      </c>
    </row>
    <row r="234" spans="1:6" x14ac:dyDescent="0.35">
      <c r="A234" s="9" t="s">
        <v>2</v>
      </c>
      <c r="B234" s="4">
        <v>38410.877</v>
      </c>
      <c r="C234" s="5">
        <f>B234/73775.91</f>
        <v>0.5206425376521957</v>
      </c>
      <c r="D234" s="4">
        <v>50762.006999999998</v>
      </c>
      <c r="E234" s="5">
        <f>D234/100402.342</f>
        <v>0.50558588563601425</v>
      </c>
      <c r="F234" s="5">
        <f t="shared" si="3"/>
        <v>1.0297806019589344</v>
      </c>
    </row>
    <row r="235" spans="1:6" x14ac:dyDescent="0.35">
      <c r="A235" s="3" t="s">
        <v>96</v>
      </c>
      <c r="B235" s="4">
        <v>72516.596999999994</v>
      </c>
      <c r="C235" s="5">
        <f>B235/85866.546</f>
        <v>0.84452677297628798</v>
      </c>
      <c r="D235" s="4">
        <v>85325.676000000007</v>
      </c>
      <c r="E235" s="5">
        <f>D235/67294.827</f>
        <v>1.2679381135789234</v>
      </c>
      <c r="F235" s="5">
        <f t="shared" si="3"/>
        <v>0.66606308614897558</v>
      </c>
    </row>
    <row r="236" spans="1:6" x14ac:dyDescent="0.35">
      <c r="A236" s="3" t="s">
        <v>279</v>
      </c>
      <c r="B236" s="4">
        <v>69432.425000000003</v>
      </c>
      <c r="C236" s="5">
        <f>B236/57609.674</f>
        <v>1.2052216264928006</v>
      </c>
      <c r="D236" s="4">
        <v>83499.948000000004</v>
      </c>
      <c r="E236" s="5">
        <f>D236/83665.756</f>
        <v>0.99801820950497366</v>
      </c>
      <c r="F236" s="5">
        <f t="shared" si="3"/>
        <v>1.2076148661562014</v>
      </c>
    </row>
    <row r="237" spans="1:6" x14ac:dyDescent="0.35">
      <c r="A237" s="3" t="s">
        <v>166</v>
      </c>
      <c r="B237" s="4">
        <v>60164.052000000003</v>
      </c>
      <c r="C237" s="5">
        <f>B237/78485.659</f>
        <v>0.7665610860195492</v>
      </c>
      <c r="D237" s="4">
        <v>70343.626000000004</v>
      </c>
      <c r="E237" s="5">
        <f>D237/67017.77</f>
        <v>1.049626479663528</v>
      </c>
      <c r="F237" s="5">
        <f t="shared" si="3"/>
        <v>0.7303179758434456</v>
      </c>
    </row>
    <row r="238" spans="1:6" x14ac:dyDescent="0.35">
      <c r="A238" s="3" t="s">
        <v>51</v>
      </c>
      <c r="B238" s="4">
        <v>63056.94</v>
      </c>
      <c r="C238" s="5">
        <f>B238/82138.324</f>
        <v>0.76769207026917186</v>
      </c>
      <c r="D238" s="4">
        <v>114402.12</v>
      </c>
      <c r="E238" s="5">
        <f>D238/85899.969</f>
        <v>1.3318063013503532</v>
      </c>
      <c r="F238" s="5">
        <f t="shared" si="3"/>
        <v>0.57642922209542702</v>
      </c>
    </row>
    <row r="239" spans="1:6" x14ac:dyDescent="0.35">
      <c r="A239" s="3" t="s">
        <v>30</v>
      </c>
      <c r="B239" s="4">
        <v>45403.877</v>
      </c>
      <c r="C239" s="5">
        <f>B239/78475.111</f>
        <v>0.57857677958556819</v>
      </c>
      <c r="D239" s="4">
        <v>51006.785000000003</v>
      </c>
      <c r="E239" s="5">
        <f>D239/89161.454</f>
        <v>0.57207215351153884</v>
      </c>
      <c r="F239" s="5">
        <f t="shared" si="3"/>
        <v>1.0113702896288557</v>
      </c>
    </row>
    <row r="240" spans="1:6" x14ac:dyDescent="0.35">
      <c r="A240" s="3" t="s">
        <v>152</v>
      </c>
      <c r="B240" s="4">
        <v>75285.930999999997</v>
      </c>
      <c r="C240" s="5">
        <f>B240/52876.446</f>
        <v>1.4238084571720269</v>
      </c>
      <c r="D240" s="4">
        <v>97839.395000000004</v>
      </c>
      <c r="E240" s="5">
        <f>D240/70610.697</f>
        <v>1.385617182053875</v>
      </c>
      <c r="F240" s="5">
        <f t="shared" si="3"/>
        <v>1.0275626454498361</v>
      </c>
    </row>
    <row r="241" spans="1:6" x14ac:dyDescent="0.35">
      <c r="A241" s="3" t="s">
        <v>314</v>
      </c>
      <c r="B241" s="4">
        <v>55108.817999999999</v>
      </c>
      <c r="C241" s="5">
        <f>B241/48436.626</f>
        <v>1.1377509655606484</v>
      </c>
      <c r="D241" s="4">
        <v>75866.244999999995</v>
      </c>
      <c r="E241" s="5">
        <f>D241/91190.215</f>
        <v>0.8319559834352841</v>
      </c>
      <c r="F241" s="5">
        <f t="shared" si="3"/>
        <v>1.3675614914898335</v>
      </c>
    </row>
    <row r="242" spans="1:6" x14ac:dyDescent="0.35">
      <c r="A242" s="3" t="s">
        <v>243</v>
      </c>
      <c r="B242" s="4">
        <v>62949.103000000003</v>
      </c>
      <c r="C242" s="5">
        <f>B242/66321.567</f>
        <v>0.94914981426780831</v>
      </c>
      <c r="D242" s="4">
        <v>79368.433999999994</v>
      </c>
      <c r="E242" s="5">
        <f>D242/70805.17</f>
        <v>1.1209412250546111</v>
      </c>
      <c r="F242" s="5">
        <f t="shared" si="3"/>
        <v>0.8467436053318198</v>
      </c>
    </row>
    <row r="243" spans="1:6" x14ac:dyDescent="0.35">
      <c r="A243" s="3" t="s">
        <v>216</v>
      </c>
      <c r="B243" s="4">
        <v>87747.638000000006</v>
      </c>
      <c r="C243" s="5">
        <f>B243/60425.697</f>
        <v>1.4521576474326809</v>
      </c>
      <c r="D243" s="4">
        <v>88081.475000000006</v>
      </c>
      <c r="E243" s="5">
        <f>D243/59883.049</f>
        <v>1.4708916207656695</v>
      </c>
      <c r="F243" s="5">
        <f t="shared" si="3"/>
        <v>0.98726352569522657</v>
      </c>
    </row>
    <row r="244" spans="1:6" x14ac:dyDescent="0.35">
      <c r="A244" s="3" t="s">
        <v>197</v>
      </c>
      <c r="B244" s="4">
        <v>85287.282999999996</v>
      </c>
      <c r="C244" s="5">
        <f>B244/73415.546</f>
        <v>1.1617060370292689</v>
      </c>
      <c r="D244" s="4">
        <v>99913.797999999995</v>
      </c>
      <c r="E244" s="5">
        <f>D244/94329.484</f>
        <v>1.0592000906100578</v>
      </c>
      <c r="F244" s="5">
        <f t="shared" si="3"/>
        <v>1.0967767538238895</v>
      </c>
    </row>
    <row r="245" spans="1:6" x14ac:dyDescent="0.35">
      <c r="A245" s="3" t="s">
        <v>289</v>
      </c>
      <c r="B245" s="4">
        <v>48989.563000000002</v>
      </c>
      <c r="C245" s="5">
        <f>B245/81856.517</f>
        <v>0.59848091264376657</v>
      </c>
      <c r="D245" s="4">
        <v>26194.409</v>
      </c>
      <c r="E245" s="5">
        <f>D245/43644.007</f>
        <v>0.60018341120694996</v>
      </c>
      <c r="F245" s="5">
        <f t="shared" si="3"/>
        <v>0.99716336951106377</v>
      </c>
    </row>
    <row r="246" spans="1:6" x14ac:dyDescent="0.35">
      <c r="A246" s="3" t="s">
        <v>211</v>
      </c>
      <c r="B246" s="4">
        <v>84413.981</v>
      </c>
      <c r="C246" s="5">
        <f>B246/83758.567</f>
        <v>1.0078250383629415</v>
      </c>
      <c r="D246" s="4">
        <v>64542.692999999999</v>
      </c>
      <c r="E246" s="5">
        <f>D246/68389.915</f>
        <v>0.94374577011829897</v>
      </c>
      <c r="F246" s="5">
        <f t="shared" si="3"/>
        <v>1.0678988667007325</v>
      </c>
    </row>
    <row r="247" spans="1:6" x14ac:dyDescent="0.35">
      <c r="A247" s="3" t="s">
        <v>277</v>
      </c>
      <c r="B247" s="4">
        <v>49427.161</v>
      </c>
      <c r="C247" s="5">
        <f>B247/57609.674</f>
        <v>0.85796633738979322</v>
      </c>
      <c r="D247" s="4">
        <v>74733.240999999995</v>
      </c>
      <c r="E247" s="5">
        <f>D247/83665.756</f>
        <v>0.89323571043809125</v>
      </c>
      <c r="F247" s="5">
        <f t="shared" si="3"/>
        <v>0.96051504363725004</v>
      </c>
    </row>
    <row r="248" spans="1:6" x14ac:dyDescent="0.35">
      <c r="A248" s="3" t="s">
        <v>311</v>
      </c>
      <c r="B248" s="4">
        <v>36275.654999999999</v>
      </c>
      <c r="C248" s="5">
        <f>B248/50067.588</f>
        <v>0.72453370431984854</v>
      </c>
      <c r="D248" s="4">
        <v>63902.646999999997</v>
      </c>
      <c r="E248" s="5">
        <f>D248/75710.718</f>
        <v>0.84403699618857142</v>
      </c>
      <c r="F248" s="5">
        <f t="shared" si="3"/>
        <v>0.8584146282587547</v>
      </c>
    </row>
    <row r="249" spans="1:6" x14ac:dyDescent="0.35">
      <c r="A249" s="3" t="s">
        <v>127</v>
      </c>
      <c r="B249" s="4">
        <v>33806.805999999997</v>
      </c>
      <c r="C249" s="5">
        <f>B249/44622.798</f>
        <v>0.75761286865068378</v>
      </c>
      <c r="D249" s="4">
        <v>73255.697</v>
      </c>
      <c r="E249" s="5">
        <f>D249/123575.383</f>
        <v>0.59280169902447322</v>
      </c>
      <c r="F249" s="5">
        <f t="shared" si="3"/>
        <v>1.2780207443693687</v>
      </c>
    </row>
    <row r="250" spans="1:6" x14ac:dyDescent="0.35">
      <c r="A250" s="3" t="s">
        <v>53</v>
      </c>
      <c r="B250" s="4">
        <v>45120.161</v>
      </c>
      <c r="C250" s="5">
        <f>B250/82138.324</f>
        <v>0.54931923130060467</v>
      </c>
      <c r="D250" s="4">
        <v>112085.948</v>
      </c>
      <c r="E250" s="5">
        <f>D250/85899.969</f>
        <v>1.304842706054993</v>
      </c>
      <c r="F250" s="5">
        <f t="shared" si="3"/>
        <v>0.42098501892338697</v>
      </c>
    </row>
    <row r="251" spans="1:6" x14ac:dyDescent="0.35">
      <c r="A251" s="3" t="s">
        <v>48</v>
      </c>
      <c r="B251" s="4">
        <v>51028.161</v>
      </c>
      <c r="C251" s="5">
        <f>B251/82138.324</f>
        <v>0.62124667895585506</v>
      </c>
      <c r="D251" s="4">
        <v>72007.725999999995</v>
      </c>
      <c r="E251" s="5">
        <f>D251/85899.969</f>
        <v>0.83827417912106572</v>
      </c>
      <c r="F251" s="5">
        <f t="shared" si="3"/>
        <v>0.74110200985462182</v>
      </c>
    </row>
    <row r="252" spans="1:6" x14ac:dyDescent="0.35">
      <c r="A252" s="3" t="s">
        <v>139</v>
      </c>
      <c r="B252" s="4">
        <v>57835.375</v>
      </c>
      <c r="C252" s="5">
        <f>B252/59658.446</f>
        <v>0.96944152718962873</v>
      </c>
      <c r="D252" s="4">
        <v>66318.483999999997</v>
      </c>
      <c r="E252" s="5">
        <f>D252/56260.978</f>
        <v>1.1787652180521995</v>
      </c>
      <c r="F252" s="5">
        <f t="shared" si="3"/>
        <v>0.82242121869827578</v>
      </c>
    </row>
    <row r="253" spans="1:6" x14ac:dyDescent="0.35">
      <c r="A253" s="3" t="s">
        <v>276</v>
      </c>
      <c r="B253" s="4">
        <v>66925.010999999999</v>
      </c>
      <c r="C253" s="5">
        <f>B253/57609.674</f>
        <v>1.1616974433842482</v>
      </c>
      <c r="D253" s="4">
        <v>80612.17</v>
      </c>
      <c r="E253" s="5">
        <f>D253/83665.756</f>
        <v>0.9635025589202828</v>
      </c>
      <c r="F253" s="5">
        <f t="shared" si="3"/>
        <v>1.2057024993125767</v>
      </c>
    </row>
    <row r="254" spans="1:6" x14ac:dyDescent="0.35">
      <c r="A254" s="3" t="s">
        <v>318</v>
      </c>
      <c r="B254" s="4">
        <v>46034.212</v>
      </c>
      <c r="C254" s="5">
        <f>B254/48436.626</f>
        <v>0.95040088052375904</v>
      </c>
      <c r="D254" s="4">
        <v>81150.538</v>
      </c>
      <c r="E254" s="5">
        <f>D254/91190.215</f>
        <v>0.88990400998615915</v>
      </c>
      <c r="F254" s="5">
        <f t="shared" si="3"/>
        <v>1.0679813438963386</v>
      </c>
    </row>
    <row r="255" spans="1:6" x14ac:dyDescent="0.35">
      <c r="A255" s="9" t="s">
        <v>292</v>
      </c>
      <c r="B255" s="4">
        <v>62712.767999999996</v>
      </c>
      <c r="C255" s="5">
        <f>B255/81856.517</f>
        <v>0.76613042306698675</v>
      </c>
      <c r="D255" s="4">
        <v>38157.279000000002</v>
      </c>
      <c r="E255" s="5">
        <f>D255/43644.007</f>
        <v>0.87428450371204469</v>
      </c>
      <c r="F255" s="5">
        <f t="shared" si="3"/>
        <v>0.87629418091495803</v>
      </c>
    </row>
    <row r="256" spans="1:6" x14ac:dyDescent="0.35">
      <c r="A256" s="3" t="s">
        <v>212</v>
      </c>
      <c r="B256" s="4">
        <v>68922.354000000007</v>
      </c>
      <c r="C256" s="5">
        <f>B256/83758.567</f>
        <v>0.82286930720770346</v>
      </c>
      <c r="D256" s="4">
        <v>62057.328999999998</v>
      </c>
      <c r="E256" s="5">
        <f>D256/68389.915</f>
        <v>0.90740468093870275</v>
      </c>
      <c r="F256" s="5">
        <f t="shared" si="3"/>
        <v>0.90683828780390674</v>
      </c>
    </row>
    <row r="257" spans="1:6" x14ac:dyDescent="0.35">
      <c r="A257" s="3" t="s">
        <v>366</v>
      </c>
      <c r="B257" s="4">
        <v>49111.099000000002</v>
      </c>
      <c r="C257" s="5">
        <f>B257/58525.896</f>
        <v>0.83913450893601016</v>
      </c>
      <c r="D257" s="4">
        <v>6124.6689999999999</v>
      </c>
      <c r="E257" s="5">
        <f>D257/7102.598</f>
        <v>0.86231390260296303</v>
      </c>
      <c r="F257" s="5">
        <f t="shared" si="3"/>
        <v>0.97311954081108509</v>
      </c>
    </row>
    <row r="258" spans="1:6" x14ac:dyDescent="0.35">
      <c r="A258" s="3" t="s">
        <v>87</v>
      </c>
      <c r="B258" s="4">
        <v>38580.684999999998</v>
      </c>
      <c r="C258" s="5">
        <f>B258/85338.789</f>
        <v>0.45208849870133494</v>
      </c>
      <c r="D258" s="4">
        <v>39551.635000000002</v>
      </c>
      <c r="E258" s="5">
        <f>D258/72850.889</f>
        <v>0.54291218052260148</v>
      </c>
      <c r="F258" s="5">
        <f t="shared" si="3"/>
        <v>0.83271017840520611</v>
      </c>
    </row>
    <row r="259" spans="1:6" x14ac:dyDescent="0.35">
      <c r="A259" s="3" t="s">
        <v>213</v>
      </c>
      <c r="B259" s="4">
        <v>74819.739000000001</v>
      </c>
      <c r="C259" s="5">
        <f>B259/60425.697</f>
        <v>1.2382106076492589</v>
      </c>
      <c r="D259" s="4">
        <v>69987.847999999998</v>
      </c>
      <c r="E259" s="5">
        <f>D259/59883.049</f>
        <v>1.1687422262016085</v>
      </c>
      <c r="F259" s="5">
        <f t="shared" si="3"/>
        <v>1.0594385826833872</v>
      </c>
    </row>
    <row r="260" spans="1:6" x14ac:dyDescent="0.35">
      <c r="A260" s="3" t="s">
        <v>153</v>
      </c>
      <c r="B260" s="4">
        <v>83627.294999999998</v>
      </c>
      <c r="C260" s="5">
        <f>B260/52876.446</f>
        <v>1.5815604361911917</v>
      </c>
      <c r="D260" s="4">
        <v>98356.224000000002</v>
      </c>
      <c r="E260" s="5">
        <f>D260/70610.697</f>
        <v>1.3929365971277694</v>
      </c>
      <c r="F260" s="5">
        <f t="shared" ref="F260:F323" si="4">C260/E260</f>
        <v>1.1354145188319154</v>
      </c>
    </row>
    <row r="261" spans="1:6" x14ac:dyDescent="0.35">
      <c r="A261" s="3" t="s">
        <v>252</v>
      </c>
      <c r="B261" s="4">
        <v>51385.22</v>
      </c>
      <c r="C261" s="5">
        <f>B261/55821.149</f>
        <v>0.92053318357886194</v>
      </c>
      <c r="D261" s="4">
        <v>58541.370999999999</v>
      </c>
      <c r="E261" s="5">
        <f>D261/77292.919</f>
        <v>0.75739630172331829</v>
      </c>
      <c r="F261" s="5">
        <f t="shared" si="4"/>
        <v>1.2153917064083297</v>
      </c>
    </row>
    <row r="262" spans="1:6" x14ac:dyDescent="0.35">
      <c r="A262" s="3" t="s">
        <v>304</v>
      </c>
      <c r="B262" s="4">
        <v>39948.474999999999</v>
      </c>
      <c r="C262" s="5">
        <f>B262/50067.588</f>
        <v>0.79789094293897278</v>
      </c>
      <c r="D262" s="4">
        <v>61606.94</v>
      </c>
      <c r="E262" s="5">
        <f>D262/75710.718</f>
        <v>0.81371490889836773</v>
      </c>
      <c r="F262" s="5">
        <f t="shared" si="4"/>
        <v>0.98055342751330699</v>
      </c>
    </row>
    <row r="263" spans="1:6" x14ac:dyDescent="0.35">
      <c r="A263" s="3" t="s">
        <v>167</v>
      </c>
      <c r="B263" s="4">
        <v>92806.365999999995</v>
      </c>
      <c r="C263" s="5">
        <f>B263/78485.659</f>
        <v>1.1824627222662423</v>
      </c>
      <c r="D263" s="4">
        <v>78723.282999999996</v>
      </c>
      <c r="E263" s="5">
        <f>D263/67017.77</f>
        <v>1.1746628245016209</v>
      </c>
      <c r="F263" s="5">
        <f t="shared" si="4"/>
        <v>1.0066401162971432</v>
      </c>
    </row>
    <row r="264" spans="1:6" x14ac:dyDescent="0.35">
      <c r="A264" s="3" t="s">
        <v>84</v>
      </c>
      <c r="B264" s="4">
        <v>44759.826999999997</v>
      </c>
      <c r="C264" s="5">
        <f>B264/85338.789</f>
        <v>0.52449568976189709</v>
      </c>
      <c r="D264" s="4">
        <v>56031.383000000002</v>
      </c>
      <c r="E264" s="5">
        <f>D264/72850.889</f>
        <v>0.76912421755072891</v>
      </c>
      <c r="F264" s="5">
        <f t="shared" si="4"/>
        <v>0.6819388569406255</v>
      </c>
    </row>
    <row r="265" spans="1:6" x14ac:dyDescent="0.35">
      <c r="A265" s="3" t="s">
        <v>303</v>
      </c>
      <c r="B265" s="4">
        <v>79884.173999999999</v>
      </c>
      <c r="C265" s="5">
        <f>B265/66650.052</f>
        <v>1.1985613154510368</v>
      </c>
      <c r="D265" s="4">
        <v>87367.304000000004</v>
      </c>
      <c r="E265" s="5">
        <f>D265/70650.827</f>
        <v>1.2366069543672857</v>
      </c>
      <c r="F265" s="5">
        <f t="shared" si="4"/>
        <v>0.96923384687278014</v>
      </c>
    </row>
    <row r="266" spans="1:6" x14ac:dyDescent="0.35">
      <c r="A266" s="3" t="s">
        <v>77</v>
      </c>
      <c r="B266" s="4">
        <v>51118.847999999998</v>
      </c>
      <c r="C266" s="5">
        <f>B266/62765.576</f>
        <v>0.81444083298144188</v>
      </c>
      <c r="D266" s="4">
        <v>71035.626000000004</v>
      </c>
      <c r="E266" s="5">
        <f>D266/63001.09</f>
        <v>1.1275301109869689</v>
      </c>
      <c r="F266" s="5">
        <f t="shared" si="4"/>
        <v>0.72232291186310904</v>
      </c>
    </row>
    <row r="267" spans="1:6" x14ac:dyDescent="0.35">
      <c r="A267" s="3" t="s">
        <v>323</v>
      </c>
      <c r="B267" s="4">
        <v>83502.375</v>
      </c>
      <c r="C267" s="5">
        <f>B267/80096.182</f>
        <v>1.0425262842116494</v>
      </c>
      <c r="D267" s="4">
        <v>69661.747000000003</v>
      </c>
      <c r="E267" s="5">
        <f>D267/81937.233</f>
        <v>0.85018427458979495</v>
      </c>
      <c r="F267" s="5">
        <f t="shared" si="4"/>
        <v>1.2262356707487414</v>
      </c>
    </row>
    <row r="268" spans="1:6" x14ac:dyDescent="0.35">
      <c r="A268" s="3" t="s">
        <v>147</v>
      </c>
      <c r="B268" s="4">
        <v>58067.546000000002</v>
      </c>
      <c r="C268" s="5">
        <f>B268/52876.446</f>
        <v>1.0981741473320654</v>
      </c>
      <c r="D268" s="4">
        <v>82036.375</v>
      </c>
      <c r="E268" s="5">
        <f>D268/70610.697</f>
        <v>1.1618122817850105</v>
      </c>
      <c r="F268" s="5">
        <f t="shared" si="4"/>
        <v>0.94522511471890158</v>
      </c>
    </row>
    <row r="269" spans="1:6" x14ac:dyDescent="0.35">
      <c r="A269" s="3" t="s">
        <v>220</v>
      </c>
      <c r="B269" s="4">
        <v>65389.718000000001</v>
      </c>
      <c r="C269" s="5">
        <f>B269/60425.697</f>
        <v>1.0821508273210321</v>
      </c>
      <c r="D269" s="4">
        <v>78651.304000000004</v>
      </c>
      <c r="E269" s="5">
        <f>D269/59883.049</f>
        <v>1.3134151535937992</v>
      </c>
      <c r="F269" s="5">
        <f t="shared" si="4"/>
        <v>0.8239213811109336</v>
      </c>
    </row>
    <row r="270" spans="1:6" x14ac:dyDescent="0.35">
      <c r="A270" s="3" t="s">
        <v>238</v>
      </c>
      <c r="B270" s="4">
        <v>85521.304000000004</v>
      </c>
      <c r="C270" s="5">
        <f>B270/51849.362</f>
        <v>1.6494186370123514</v>
      </c>
      <c r="D270" s="4">
        <v>78850.160999999993</v>
      </c>
      <c r="E270" s="5">
        <f>D270/53674.927</f>
        <v>1.4690315461444408</v>
      </c>
      <c r="F270" s="5">
        <f t="shared" si="4"/>
        <v>1.1227932043674262</v>
      </c>
    </row>
    <row r="271" spans="1:6" x14ac:dyDescent="0.35">
      <c r="A271" s="3" t="s">
        <v>383</v>
      </c>
      <c r="B271" s="4">
        <v>4163.991</v>
      </c>
      <c r="C271" s="5">
        <f>B271/16823.782</f>
        <v>0.2475062384902515</v>
      </c>
      <c r="D271" s="4">
        <v>60898.237999999998</v>
      </c>
      <c r="E271" s="5">
        <f>D271/221344.078</f>
        <v>0.27512928536538483</v>
      </c>
      <c r="F271" s="5">
        <f t="shared" si="4"/>
        <v>0.89959975784312229</v>
      </c>
    </row>
    <row r="272" spans="1:6" x14ac:dyDescent="0.35">
      <c r="A272" s="3" t="s">
        <v>290</v>
      </c>
      <c r="B272" s="4">
        <v>55610.798000000003</v>
      </c>
      <c r="C272" s="5">
        <f>B272/81856.517</f>
        <v>0.67936921870252553</v>
      </c>
      <c r="D272" s="4">
        <v>34312.692999999999</v>
      </c>
      <c r="E272" s="5">
        <f>D272/43644.007</f>
        <v>0.78619483770131371</v>
      </c>
      <c r="F272" s="5">
        <f t="shared" si="4"/>
        <v>0.86412322508867367</v>
      </c>
    </row>
    <row r="273" spans="1:6" x14ac:dyDescent="0.35">
      <c r="A273" s="3" t="s">
        <v>205</v>
      </c>
      <c r="B273" s="4">
        <v>71414.546000000002</v>
      </c>
      <c r="C273" s="5">
        <f>B273/83758.567</f>
        <v>0.85262377996509908</v>
      </c>
      <c r="D273" s="4">
        <v>66086.278999999995</v>
      </c>
      <c r="E273" s="5">
        <f>D273/68389.915</f>
        <v>0.96631614471227234</v>
      </c>
      <c r="F273" s="5">
        <f t="shared" si="4"/>
        <v>0.88234454596531031</v>
      </c>
    </row>
    <row r="274" spans="1:6" x14ac:dyDescent="0.35">
      <c r="A274" s="9" t="s">
        <v>295</v>
      </c>
      <c r="B274" s="4">
        <v>77477.244999999995</v>
      </c>
      <c r="C274" s="5">
        <f>B274/66650.052</f>
        <v>1.1624483803853596</v>
      </c>
      <c r="D274" s="4">
        <v>81155.354000000007</v>
      </c>
      <c r="E274" s="5">
        <f>D274/70650.827</f>
        <v>1.1486822935561674</v>
      </c>
      <c r="F274" s="5">
        <f t="shared" si="4"/>
        <v>1.0119842422107632</v>
      </c>
    </row>
    <row r="275" spans="1:6" x14ac:dyDescent="0.35">
      <c r="A275" s="3" t="s">
        <v>93</v>
      </c>
      <c r="B275" s="4">
        <v>64840.718000000001</v>
      </c>
      <c r="C275" s="5">
        <f>B275/52876.446</f>
        <v>1.2262684598734188</v>
      </c>
      <c r="D275" s="4">
        <v>86157.930999999997</v>
      </c>
      <c r="E275" s="5">
        <f>D275/70610.697</f>
        <v>1.2201824179699006</v>
      </c>
      <c r="F275" s="5">
        <f t="shared" si="4"/>
        <v>1.0049878131448935</v>
      </c>
    </row>
    <row r="276" spans="1:6" x14ac:dyDescent="0.35">
      <c r="A276" s="3" t="s">
        <v>196</v>
      </c>
      <c r="B276" s="4">
        <v>97926.323999999993</v>
      </c>
      <c r="C276" s="5">
        <f>B276/67463.182</f>
        <v>1.4515521073405637</v>
      </c>
      <c r="D276" s="4">
        <v>94387.817999999999</v>
      </c>
      <c r="E276" s="5">
        <f>D276/74628.09</f>
        <v>1.2647760112847588</v>
      </c>
      <c r="F276" s="5">
        <f t="shared" si="4"/>
        <v>1.1476752360807965</v>
      </c>
    </row>
    <row r="277" spans="1:6" x14ac:dyDescent="0.35">
      <c r="A277" s="3" t="s">
        <v>225</v>
      </c>
      <c r="B277" s="4">
        <v>119929.496</v>
      </c>
      <c r="C277" s="5">
        <f>B277/59899.454</f>
        <v>2.0021801200391578</v>
      </c>
      <c r="D277" s="4">
        <v>93772.888999999996</v>
      </c>
      <c r="E277" s="5">
        <f>D277/94704.011</f>
        <v>0.99016808274361257</v>
      </c>
      <c r="F277" s="5">
        <f t="shared" si="4"/>
        <v>2.0220608550534229</v>
      </c>
    </row>
    <row r="278" spans="1:6" x14ac:dyDescent="0.35">
      <c r="A278" s="3" t="s">
        <v>126</v>
      </c>
      <c r="B278" s="4">
        <v>75908.252999999997</v>
      </c>
      <c r="C278" s="5">
        <f>B278/44622.798</f>
        <v>1.7011092177590477</v>
      </c>
      <c r="D278" s="4">
        <v>71413.888999999996</v>
      </c>
      <c r="E278" s="5">
        <f>D278/123575.383</f>
        <v>0.57789737135591146</v>
      </c>
      <c r="F278" s="5">
        <f t="shared" si="4"/>
        <v>2.9436181960263323</v>
      </c>
    </row>
    <row r="279" spans="1:6" x14ac:dyDescent="0.35">
      <c r="A279" s="3" t="s">
        <v>146</v>
      </c>
      <c r="B279" s="4">
        <v>67206.789000000004</v>
      </c>
      <c r="C279" s="5">
        <f>B279/52876.446</f>
        <v>1.2710156238564143</v>
      </c>
      <c r="D279" s="4">
        <v>82948.131999999998</v>
      </c>
      <c r="E279" s="5">
        <f>D279/70610.697</f>
        <v>1.174724730447003</v>
      </c>
      <c r="F279" s="5">
        <f t="shared" si="4"/>
        <v>1.0819688995334005</v>
      </c>
    </row>
    <row r="280" spans="1:6" x14ac:dyDescent="0.35">
      <c r="A280" s="3" t="s">
        <v>177</v>
      </c>
      <c r="B280" s="4">
        <v>24526.501</v>
      </c>
      <c r="C280" s="5">
        <f>B280/22426.501</f>
        <v>1.0936392172813763</v>
      </c>
      <c r="D280" s="4">
        <v>125518.40399999999</v>
      </c>
      <c r="E280" s="5">
        <f>D280/82826.333</f>
        <v>1.5154407958637985</v>
      </c>
      <c r="F280" s="5">
        <f t="shared" si="4"/>
        <v>0.72166409949258614</v>
      </c>
    </row>
    <row r="281" spans="1:6" x14ac:dyDescent="0.35">
      <c r="A281" s="3" t="s">
        <v>180</v>
      </c>
      <c r="B281" s="4">
        <v>26271.501</v>
      </c>
      <c r="C281" s="5">
        <f>B281/22426.501</f>
        <v>1.171448947831853</v>
      </c>
      <c r="D281" s="4">
        <v>81249.94</v>
      </c>
      <c r="E281" s="5">
        <f>D281/82826.333</f>
        <v>0.98096749013384432</v>
      </c>
      <c r="F281" s="5">
        <f t="shared" si="4"/>
        <v>1.1941771359538318</v>
      </c>
    </row>
    <row r="282" spans="1:6" x14ac:dyDescent="0.35">
      <c r="A282" s="3" t="s">
        <v>179</v>
      </c>
      <c r="B282" s="4">
        <v>26750.621999999999</v>
      </c>
      <c r="C282" s="5">
        <f>B282/22426.501</f>
        <v>1.1928130027952197</v>
      </c>
      <c r="D282" s="4">
        <v>75261.403999999995</v>
      </c>
      <c r="E282" s="5">
        <f>D282/82826.333</f>
        <v>0.90866517053217843</v>
      </c>
      <c r="F282" s="5">
        <f t="shared" si="4"/>
        <v>1.3127090610247825</v>
      </c>
    </row>
    <row r="283" spans="1:6" x14ac:dyDescent="0.35">
      <c r="A283" s="3" t="s">
        <v>171</v>
      </c>
      <c r="B283" s="4">
        <v>63308.517</v>
      </c>
      <c r="C283" s="5">
        <f>B283/78485.659</f>
        <v>0.80662528424460322</v>
      </c>
      <c r="D283" s="4">
        <v>75821.817999999999</v>
      </c>
      <c r="E283" s="5">
        <f>D283/67017.77</f>
        <v>1.1313688593338751</v>
      </c>
      <c r="F283" s="5">
        <f t="shared" si="4"/>
        <v>0.71296401486560834</v>
      </c>
    </row>
    <row r="284" spans="1:6" x14ac:dyDescent="0.35">
      <c r="A284" s="3" t="s">
        <v>198</v>
      </c>
      <c r="B284" s="4">
        <v>71685.668000000005</v>
      </c>
      <c r="C284" s="5">
        <f>B284/73415.546</f>
        <v>0.97643717040529809</v>
      </c>
      <c r="D284" s="4">
        <v>98282.797999999995</v>
      </c>
      <c r="E284" s="5">
        <f>D284/94329.484</f>
        <v>1.0419096324114314</v>
      </c>
      <c r="F284" s="5">
        <f t="shared" si="4"/>
        <v>0.93716109346776877</v>
      </c>
    </row>
    <row r="285" spans="1:6" x14ac:dyDescent="0.35">
      <c r="A285" s="3" t="s">
        <v>275</v>
      </c>
      <c r="B285" s="4">
        <v>42095.12</v>
      </c>
      <c r="C285" s="5">
        <f>B285/45094.534</f>
        <v>0.93348608503194652</v>
      </c>
      <c r="D285" s="4">
        <v>69469.332999999999</v>
      </c>
      <c r="E285" s="5">
        <f>D285/75111.798</f>
        <v>0.92487911153451552</v>
      </c>
      <c r="F285" s="5">
        <f t="shared" si="4"/>
        <v>1.0093060524235982</v>
      </c>
    </row>
    <row r="286" spans="1:6" x14ac:dyDescent="0.35">
      <c r="A286" s="3" t="s">
        <v>244</v>
      </c>
      <c r="B286" s="4">
        <v>69038.86</v>
      </c>
      <c r="C286" s="5">
        <f>B286/66321.567</f>
        <v>1.0409714836804143</v>
      </c>
      <c r="D286" s="4">
        <v>95757.04</v>
      </c>
      <c r="E286" s="5">
        <f>D286/70805.17</f>
        <v>1.3524018090769361</v>
      </c>
      <c r="F286" s="5">
        <f t="shared" si="4"/>
        <v>0.76972056432763536</v>
      </c>
    </row>
    <row r="287" spans="1:6" x14ac:dyDescent="0.35">
      <c r="A287" s="3" t="s">
        <v>322</v>
      </c>
      <c r="B287" s="4">
        <v>76193.596999999994</v>
      </c>
      <c r="C287" s="5">
        <f>B287/80096.182</f>
        <v>0.95127626682630129</v>
      </c>
      <c r="D287" s="4">
        <v>74476.576000000001</v>
      </c>
      <c r="E287" s="5">
        <f>D287/81937.233</f>
        <v>0.90894668117484523</v>
      </c>
      <c r="F287" s="5">
        <f t="shared" si="4"/>
        <v>1.04656993256936</v>
      </c>
    </row>
    <row r="288" spans="1:6" x14ac:dyDescent="0.35">
      <c r="A288" s="3" t="s">
        <v>145</v>
      </c>
      <c r="B288" s="4">
        <v>74734.103000000003</v>
      </c>
      <c r="C288" s="5">
        <f>B288/59658.446</f>
        <v>1.2526994585142228</v>
      </c>
      <c r="D288" s="4">
        <v>79806.534</v>
      </c>
      <c r="E288" s="5">
        <f>D288/56260.978</f>
        <v>1.4185059847342147</v>
      </c>
      <c r="F288" s="5">
        <f t="shared" si="4"/>
        <v>0.88311185993969632</v>
      </c>
    </row>
    <row r="289" spans="1:6" x14ac:dyDescent="0.35">
      <c r="A289" s="3" t="s">
        <v>24</v>
      </c>
      <c r="B289" s="4">
        <v>72627.546000000002</v>
      </c>
      <c r="C289" s="5">
        <f>B289/58034.869</f>
        <v>1.2514467121481743</v>
      </c>
      <c r="D289" s="4">
        <v>90455.483999999997</v>
      </c>
      <c r="E289" s="5">
        <f>D289/83917.827</f>
        <v>1.0779054610172401</v>
      </c>
      <c r="F289" s="5">
        <f t="shared" si="4"/>
        <v>1.1609985823498472</v>
      </c>
    </row>
    <row r="290" spans="1:6" x14ac:dyDescent="0.35">
      <c r="A290" s="3" t="s">
        <v>122</v>
      </c>
      <c r="B290" s="4">
        <v>26689.370999999999</v>
      </c>
      <c r="C290" s="5">
        <f>B290/44622.798</f>
        <v>0.59811065635104277</v>
      </c>
      <c r="D290" s="4">
        <v>87308.354000000007</v>
      </c>
      <c r="E290" s="5">
        <f>D290/123575.383</f>
        <v>0.70651898363932242</v>
      </c>
      <c r="F290" s="5">
        <f t="shared" si="4"/>
        <v>0.84655992294805482</v>
      </c>
    </row>
    <row r="291" spans="1:6" x14ac:dyDescent="0.35">
      <c r="A291" s="3" t="s">
        <v>106</v>
      </c>
      <c r="B291" s="4">
        <v>43160.747000000003</v>
      </c>
      <c r="C291" s="5">
        <f>B291/61078.496</f>
        <v>0.7066439062284704</v>
      </c>
      <c r="D291" s="4">
        <v>61797.747000000003</v>
      </c>
      <c r="E291" s="5">
        <f>D291/66929.756</f>
        <v>0.92332246064067536</v>
      </c>
      <c r="F291" s="5">
        <f t="shared" si="4"/>
        <v>0.76532732209085874</v>
      </c>
    </row>
    <row r="292" spans="1:6" x14ac:dyDescent="0.35">
      <c r="A292" s="3" t="s">
        <v>327</v>
      </c>
      <c r="B292" s="4">
        <v>93088.375</v>
      </c>
      <c r="C292" s="5">
        <f>B292/80096.182</f>
        <v>1.1622073946046516</v>
      </c>
      <c r="D292" s="4">
        <v>77256.817999999999</v>
      </c>
      <c r="E292" s="5">
        <f>D292/81937.233</f>
        <v>0.94287804422197175</v>
      </c>
      <c r="F292" s="5">
        <f t="shared" si="4"/>
        <v>1.2326168816070613</v>
      </c>
    </row>
    <row r="293" spans="1:6" x14ac:dyDescent="0.35">
      <c r="A293" s="3" t="s">
        <v>90</v>
      </c>
      <c r="B293" s="4">
        <v>78225.354000000007</v>
      </c>
      <c r="C293" s="5">
        <f>B293/85866.546</f>
        <v>0.91101083767827351</v>
      </c>
      <c r="D293" s="4">
        <v>71451.433999999994</v>
      </c>
      <c r="E293" s="5">
        <f>D293/67294.827</f>
        <v>1.0617671102713435</v>
      </c>
      <c r="F293" s="5">
        <f t="shared" si="4"/>
        <v>0.85801380440712371</v>
      </c>
    </row>
    <row r="294" spans="1:6" x14ac:dyDescent="0.35">
      <c r="A294" s="3" t="s">
        <v>83</v>
      </c>
      <c r="B294" s="4">
        <v>64447.453999999998</v>
      </c>
      <c r="C294" s="5">
        <f>B294/85338.789</f>
        <v>0.75519531921175953</v>
      </c>
      <c r="D294" s="4">
        <v>60940.04</v>
      </c>
      <c r="E294" s="5">
        <f>D294/72850.889</f>
        <v>0.83650372475207546</v>
      </c>
      <c r="F294" s="5">
        <f t="shared" si="4"/>
        <v>0.90279970891413031</v>
      </c>
    </row>
    <row r="295" spans="1:6" x14ac:dyDescent="0.35">
      <c r="A295" s="3" t="s">
        <v>23</v>
      </c>
      <c r="B295" s="4">
        <v>61187.868999999999</v>
      </c>
      <c r="C295" s="5">
        <f>B295/58034.869</f>
        <v>1.0543294066882447</v>
      </c>
      <c r="D295" s="4">
        <v>85386.534</v>
      </c>
      <c r="E295" s="5">
        <f>D295/83917.827</f>
        <v>1.0175017282084771</v>
      </c>
      <c r="F295" s="5">
        <f t="shared" si="4"/>
        <v>1.0361942171288598</v>
      </c>
    </row>
    <row r="296" spans="1:6" x14ac:dyDescent="0.35">
      <c r="A296" s="3" t="s">
        <v>39</v>
      </c>
      <c r="B296" s="4">
        <v>62025.262000000002</v>
      </c>
      <c r="C296" s="5">
        <f>B296/31453.007</f>
        <v>1.9719978442760655</v>
      </c>
      <c r="D296" s="4">
        <v>91235.383000000002</v>
      </c>
      <c r="E296" s="5">
        <f>D296/88798.898</f>
        <v>1.0274382346501643</v>
      </c>
      <c r="F296" s="5">
        <f t="shared" si="4"/>
        <v>1.9193346887149059</v>
      </c>
    </row>
    <row r="297" spans="1:6" x14ac:dyDescent="0.35">
      <c r="A297" s="3" t="s">
        <v>54</v>
      </c>
      <c r="B297" s="4">
        <v>91760.103000000003</v>
      </c>
      <c r="C297" s="5">
        <f>B297/82138.324</f>
        <v>1.1171411654321071</v>
      </c>
      <c r="D297" s="4">
        <v>88213.119999999995</v>
      </c>
      <c r="E297" s="5">
        <f>D297/85899.969</f>
        <v>1.0269284264817371</v>
      </c>
      <c r="F297" s="5">
        <f t="shared" si="4"/>
        <v>1.0878471533400234</v>
      </c>
    </row>
    <row r="298" spans="1:6" x14ac:dyDescent="0.35">
      <c r="A298" s="3" t="s">
        <v>66</v>
      </c>
      <c r="B298" s="4">
        <v>210958.495</v>
      </c>
      <c r="C298" s="5">
        <f>B298/221336.122</f>
        <v>0.95311372176295739</v>
      </c>
      <c r="D298" s="4">
        <v>62941.675999999999</v>
      </c>
      <c r="E298" s="5">
        <f>D298/73721.626</f>
        <v>0.85377492894690077</v>
      </c>
      <c r="F298" s="5">
        <f t="shared" si="4"/>
        <v>1.116352436043756</v>
      </c>
    </row>
    <row r="299" spans="1:6" x14ac:dyDescent="0.35">
      <c r="A299" s="3" t="s">
        <v>336</v>
      </c>
      <c r="B299" s="4">
        <v>84498.81</v>
      </c>
      <c r="C299" s="5">
        <f>B299/83557.224</f>
        <v>1.0112687563674925</v>
      </c>
      <c r="D299" s="4">
        <v>108389.22</v>
      </c>
      <c r="E299" s="5">
        <f>D299/100502.342</f>
        <v>1.0784745692791915</v>
      </c>
      <c r="F299" s="5">
        <f t="shared" si="4"/>
        <v>0.93768437863433662</v>
      </c>
    </row>
    <row r="300" spans="1:6" x14ac:dyDescent="0.35">
      <c r="A300" s="3" t="s">
        <v>102</v>
      </c>
      <c r="B300" s="4">
        <v>60400.425000000003</v>
      </c>
      <c r="C300" s="5">
        <f>B300/61078.496</f>
        <v>0.98889836776596474</v>
      </c>
      <c r="D300" s="4">
        <v>69094.039999999994</v>
      </c>
      <c r="E300" s="5">
        <f>D300/66929.756</f>
        <v>1.0323366485902026</v>
      </c>
      <c r="F300" s="5">
        <f t="shared" si="4"/>
        <v>0.95792236875097014</v>
      </c>
    </row>
    <row r="301" spans="1:6" x14ac:dyDescent="0.35">
      <c r="A301" s="3" t="s">
        <v>92</v>
      </c>
      <c r="B301" s="4">
        <v>71695.888999999996</v>
      </c>
      <c r="C301" s="5">
        <f>B301/85866.546</f>
        <v>0.83496882476209067</v>
      </c>
      <c r="D301" s="4">
        <v>76943.869000000006</v>
      </c>
      <c r="E301" s="5">
        <f>D301/67294.827</f>
        <v>1.1433846022072396</v>
      </c>
      <c r="F301" s="5">
        <f t="shared" si="4"/>
        <v>0.73026068669302557</v>
      </c>
    </row>
    <row r="302" spans="1:6" x14ac:dyDescent="0.35">
      <c r="A302" s="3" t="s">
        <v>41</v>
      </c>
      <c r="B302" s="4">
        <v>39415.370999999999</v>
      </c>
      <c r="C302" s="5">
        <f>B302/31453.007</f>
        <v>1.2531511216081819</v>
      </c>
      <c r="D302" s="4">
        <v>67093.948000000004</v>
      </c>
      <c r="E302" s="5">
        <f>D302/88798.898</f>
        <v>0.75557185405611682</v>
      </c>
      <c r="F302" s="5">
        <f t="shared" si="4"/>
        <v>1.6585465894222013</v>
      </c>
    </row>
    <row r="303" spans="1:6" x14ac:dyDescent="0.35">
      <c r="A303" s="3" t="s">
        <v>307</v>
      </c>
      <c r="B303" s="4">
        <v>27317.291000000001</v>
      </c>
      <c r="C303" s="5">
        <f>B303/50067.588</f>
        <v>0.5456082885398833</v>
      </c>
      <c r="D303" s="4">
        <v>51446.09</v>
      </c>
      <c r="E303" s="5">
        <f>D303/75710.718</f>
        <v>0.6795086793391657</v>
      </c>
      <c r="F303" s="5">
        <f t="shared" si="4"/>
        <v>0.80294528256871878</v>
      </c>
    </row>
    <row r="304" spans="1:6" x14ac:dyDescent="0.35">
      <c r="A304" s="3" t="s">
        <v>297</v>
      </c>
      <c r="B304" s="4">
        <v>62399.345000000001</v>
      </c>
      <c r="C304" s="5">
        <f>B304/66650.052</f>
        <v>0.93622350062082482</v>
      </c>
      <c r="D304" s="4">
        <v>71471.332999999999</v>
      </c>
      <c r="E304" s="5">
        <f>D304/70650.827</f>
        <v>1.0116135370927788</v>
      </c>
      <c r="F304" s="5">
        <f t="shared" si="4"/>
        <v>0.92547545707166656</v>
      </c>
    </row>
    <row r="305" spans="1:6" x14ac:dyDescent="0.35">
      <c r="A305" s="3" t="s">
        <v>148</v>
      </c>
      <c r="B305" s="4">
        <v>61061.131999999998</v>
      </c>
      <c r="C305" s="5">
        <f>B305/52876.446</f>
        <v>1.1547888827475279</v>
      </c>
      <c r="D305" s="4">
        <v>86166.395000000004</v>
      </c>
      <c r="E305" s="5">
        <f>D305/70610.697</f>
        <v>1.220302286493504</v>
      </c>
      <c r="F305" s="5">
        <f t="shared" si="4"/>
        <v>0.94631379087699108</v>
      </c>
    </row>
    <row r="306" spans="1:6" x14ac:dyDescent="0.35">
      <c r="A306" s="3" t="s">
        <v>79</v>
      </c>
      <c r="B306" s="4">
        <v>43427.07</v>
      </c>
      <c r="C306" s="5">
        <f>B306/62765.576</f>
        <v>0.69189311669823594</v>
      </c>
      <c r="D306" s="4">
        <v>50184.654999999999</v>
      </c>
      <c r="E306" s="5">
        <f>D306/63001.09</f>
        <v>0.7965680435052791</v>
      </c>
      <c r="F306" s="5">
        <f t="shared" si="4"/>
        <v>0.86859261093826512</v>
      </c>
    </row>
    <row r="307" spans="1:6" x14ac:dyDescent="0.35">
      <c r="A307" s="3" t="s">
        <v>156</v>
      </c>
      <c r="B307" s="4">
        <v>31861.17</v>
      </c>
      <c r="C307" s="5">
        <f>B307/24062.472</f>
        <v>1.3241021122019383</v>
      </c>
      <c r="D307" s="4">
        <v>89453.566999999995</v>
      </c>
      <c r="E307" s="5">
        <f>D307/65512.283</f>
        <v>1.365447255135346</v>
      </c>
      <c r="F307" s="5">
        <f t="shared" si="4"/>
        <v>0.96972043938137364</v>
      </c>
    </row>
    <row r="308" spans="1:6" x14ac:dyDescent="0.35">
      <c r="A308" s="3" t="s">
        <v>184</v>
      </c>
      <c r="B308" s="4">
        <v>33267.491999999998</v>
      </c>
      <c r="C308" s="5">
        <f>B308/28193.158</f>
        <v>1.1799845905875461</v>
      </c>
      <c r="D308" s="4">
        <v>101193.59299999999</v>
      </c>
      <c r="E308" s="5">
        <f>D308/82040.472</f>
        <v>1.2334594198824209</v>
      </c>
      <c r="F308" s="5">
        <f t="shared" si="4"/>
        <v>0.95664646243491958</v>
      </c>
    </row>
    <row r="309" spans="1:6" x14ac:dyDescent="0.35">
      <c r="A309" s="3" t="s">
        <v>109</v>
      </c>
      <c r="B309" s="4">
        <v>86659.96</v>
      </c>
      <c r="C309" s="5">
        <f>B309/61078.496</f>
        <v>1.4188293045067777</v>
      </c>
      <c r="D309" s="4">
        <v>70671.797999999995</v>
      </c>
      <c r="E309" s="5">
        <f>D309/66929.756</f>
        <v>1.0559099901693949</v>
      </c>
      <c r="F309" s="5">
        <f t="shared" si="4"/>
        <v>1.3437028891820233</v>
      </c>
    </row>
    <row r="310" spans="1:6" x14ac:dyDescent="0.35">
      <c r="A310" s="3" t="s">
        <v>46</v>
      </c>
      <c r="B310" s="4">
        <v>80983.981</v>
      </c>
      <c r="C310" s="5">
        <f>B310/82138.324</f>
        <v>0.985946353129874</v>
      </c>
      <c r="D310" s="4">
        <v>117641.31200000001</v>
      </c>
      <c r="E310" s="5">
        <f>D310/85899.969</f>
        <v>1.3695151857388914</v>
      </c>
      <c r="F310" s="5">
        <f t="shared" si="4"/>
        <v>0.71992363677072235</v>
      </c>
    </row>
    <row r="311" spans="1:6" x14ac:dyDescent="0.35">
      <c r="A311" s="3" t="s">
        <v>313</v>
      </c>
      <c r="B311" s="4">
        <v>50655.525000000001</v>
      </c>
      <c r="C311" s="5">
        <f>B311/48436.626</f>
        <v>1.0458103543380584</v>
      </c>
      <c r="D311" s="4">
        <v>95024.043999999994</v>
      </c>
      <c r="E311" s="5">
        <f>D311/91190.215</f>
        <v>1.0420421094522039</v>
      </c>
      <c r="F311" s="5">
        <f t="shared" si="4"/>
        <v>1.0036162117170442</v>
      </c>
    </row>
    <row r="312" spans="1:6" x14ac:dyDescent="0.35">
      <c r="A312" s="3" t="s">
        <v>169</v>
      </c>
      <c r="B312" s="4">
        <v>63981.688000000002</v>
      </c>
      <c r="C312" s="5">
        <f>B312/78485.659</f>
        <v>0.81520227790914013</v>
      </c>
      <c r="D312" s="4">
        <v>72140.767999999996</v>
      </c>
      <c r="E312" s="5">
        <f>D312/67017.77</f>
        <v>1.0764423823711233</v>
      </c>
      <c r="F312" s="5">
        <f t="shared" si="4"/>
        <v>0.75731157678264305</v>
      </c>
    </row>
    <row r="313" spans="1:6" x14ac:dyDescent="0.35">
      <c r="A313" s="3" t="s">
        <v>334</v>
      </c>
      <c r="B313" s="4">
        <v>64387.495999999999</v>
      </c>
      <c r="C313" s="5">
        <f>B313/83557.224</f>
        <v>0.77057964491496267</v>
      </c>
      <c r="D313" s="4">
        <v>86158.006999999998</v>
      </c>
      <c r="E313" s="5">
        <f>D313/100502.342</f>
        <v>0.85727362452906808</v>
      </c>
      <c r="F313" s="5">
        <f t="shared" si="4"/>
        <v>0.89887245199952392</v>
      </c>
    </row>
    <row r="314" spans="1:6" x14ac:dyDescent="0.35">
      <c r="A314" s="3" t="s">
        <v>182</v>
      </c>
      <c r="B314" s="4">
        <v>26687.037</v>
      </c>
      <c r="C314" s="5">
        <f>B314/28193.158</f>
        <v>0.94657849255482485</v>
      </c>
      <c r="D314" s="4">
        <v>83327.956999999995</v>
      </c>
      <c r="E314" s="5">
        <f>D314/82040.472</f>
        <v>1.0156932909893546</v>
      </c>
      <c r="F314" s="5">
        <f t="shared" si="4"/>
        <v>0.9319530816559719</v>
      </c>
    </row>
    <row r="315" spans="1:6" x14ac:dyDescent="0.35">
      <c r="A315" s="3" t="s">
        <v>192</v>
      </c>
      <c r="B315" s="4">
        <v>78941.425000000003</v>
      </c>
      <c r="C315" s="5">
        <f>B315/67463.182</f>
        <v>1.1701408480851081</v>
      </c>
      <c r="D315" s="4">
        <v>92581.888999999996</v>
      </c>
      <c r="E315" s="5">
        <f>D315/74628.09</f>
        <v>1.2405769596943992</v>
      </c>
      <c r="F315" s="5">
        <f t="shared" si="4"/>
        <v>0.94322310191328862</v>
      </c>
    </row>
    <row r="316" spans="1:6" x14ac:dyDescent="0.35">
      <c r="A316" s="3" t="s">
        <v>298</v>
      </c>
      <c r="B316" s="4">
        <v>59512.052000000003</v>
      </c>
      <c r="C316" s="5">
        <f>B316/66650.052</f>
        <v>0.89290330936275952</v>
      </c>
      <c r="D316" s="4">
        <v>75610.212</v>
      </c>
      <c r="E316" s="5">
        <f>D316/70650.827</f>
        <v>1.0701957105187176</v>
      </c>
      <c r="F316" s="5">
        <f t="shared" si="4"/>
        <v>0.83433646816802742</v>
      </c>
    </row>
    <row r="317" spans="1:6" x14ac:dyDescent="0.35">
      <c r="A317" s="3" t="s">
        <v>316</v>
      </c>
      <c r="B317" s="4">
        <v>46565.09</v>
      </c>
      <c r="C317" s="5">
        <f>B317/48436.626</f>
        <v>0.96136114022475472</v>
      </c>
      <c r="D317" s="4">
        <v>104396.47900000001</v>
      </c>
      <c r="E317" s="5">
        <f>D317/91190.215</f>
        <v>1.1448210644091585</v>
      </c>
      <c r="F317" s="5">
        <f t="shared" si="4"/>
        <v>0.83974794848914891</v>
      </c>
    </row>
    <row r="318" spans="1:6" x14ac:dyDescent="0.35">
      <c r="A318" s="3" t="s">
        <v>267</v>
      </c>
      <c r="B318" s="4">
        <v>95570.131999999998</v>
      </c>
      <c r="C318" s="5">
        <f>B318/45094.534</f>
        <v>2.1193285199487812</v>
      </c>
      <c r="D318" s="4">
        <v>70117.061000000002</v>
      </c>
      <c r="E318" s="5">
        <f>D318/75111.798</f>
        <v>0.9335026303058277</v>
      </c>
      <c r="F318" s="5">
        <f t="shared" si="4"/>
        <v>2.2702973201633738</v>
      </c>
    </row>
    <row r="319" spans="1:6" x14ac:dyDescent="0.35">
      <c r="A319" s="3" t="s">
        <v>188</v>
      </c>
      <c r="B319" s="4">
        <v>38709.442000000003</v>
      </c>
      <c r="C319" s="5">
        <f>B319/28193.158</f>
        <v>1.3730083731662839</v>
      </c>
      <c r="D319" s="4">
        <v>108709.71400000001</v>
      </c>
      <c r="E319" s="5">
        <f>D319/82040.472</f>
        <v>1.3250742145900869</v>
      </c>
      <c r="F319" s="5">
        <f t="shared" si="4"/>
        <v>1.0361746972723527</v>
      </c>
    </row>
    <row r="320" spans="1:6" x14ac:dyDescent="0.35">
      <c r="A320" s="3" t="s">
        <v>364</v>
      </c>
      <c r="B320" s="4">
        <v>60110.273999999998</v>
      </c>
      <c r="C320" s="5">
        <f>B320/49582.798</f>
        <v>1.2123211360520638</v>
      </c>
      <c r="D320" s="4">
        <v>39245.614000000001</v>
      </c>
      <c r="E320" s="5">
        <f>D320/28640.38</f>
        <v>1.370289570180284</v>
      </c>
      <c r="F320" s="5">
        <f t="shared" si="4"/>
        <v>0.88471894002124174</v>
      </c>
    </row>
    <row r="321" spans="1:6" x14ac:dyDescent="0.35">
      <c r="A321" s="3" t="s">
        <v>365</v>
      </c>
      <c r="B321" s="4">
        <v>60373.303999999996</v>
      </c>
      <c r="C321" s="5">
        <f>B321/49582.798</f>
        <v>1.2176260000494525</v>
      </c>
      <c r="D321" s="4">
        <v>37886.735000000001</v>
      </c>
      <c r="E321" s="5">
        <f>D321/28640.38</f>
        <v>1.3228433072466217</v>
      </c>
      <c r="F321" s="5">
        <f t="shared" si="4"/>
        <v>0.92046124690597753</v>
      </c>
    </row>
    <row r="322" spans="1:6" x14ac:dyDescent="0.35">
      <c r="A322" s="3" t="s">
        <v>369</v>
      </c>
      <c r="B322" s="4">
        <v>62295.817999999999</v>
      </c>
      <c r="C322" s="5">
        <f>B322/58525.896</f>
        <v>1.0644145969162095</v>
      </c>
      <c r="D322" s="4">
        <v>7114.0540000000001</v>
      </c>
      <c r="E322" s="5">
        <f>D322/7102.598</f>
        <v>1.0016129309303441</v>
      </c>
      <c r="F322" s="5">
        <f t="shared" si="4"/>
        <v>1.0627005343546558</v>
      </c>
    </row>
    <row r="323" spans="1:6" x14ac:dyDescent="0.35">
      <c r="A323" s="3" t="s">
        <v>332</v>
      </c>
      <c r="B323" s="4">
        <v>74629.566999999995</v>
      </c>
      <c r="C323" s="5">
        <f>B323/83557.224</f>
        <v>0.89315517470996875</v>
      </c>
      <c r="D323" s="4">
        <v>92444.513000000006</v>
      </c>
      <c r="E323" s="5">
        <f>D323/100502.342</f>
        <v>0.91982446538410023</v>
      </c>
      <c r="F323" s="5">
        <f t="shared" si="4"/>
        <v>0.97100610858073344</v>
      </c>
    </row>
    <row r="324" spans="1:6" x14ac:dyDescent="0.35">
      <c r="A324" s="3" t="s">
        <v>187</v>
      </c>
      <c r="B324" s="4">
        <v>41004.392</v>
      </c>
      <c r="C324" s="5">
        <f>B324/28193.158</f>
        <v>1.4544093286747091</v>
      </c>
      <c r="D324" s="4">
        <v>117409.886</v>
      </c>
      <c r="E324" s="5">
        <f>D324/82040.472</f>
        <v>1.431121532309078</v>
      </c>
      <c r="F324" s="5">
        <f t="shared" ref="F324:F387" si="5">C324/E324</f>
        <v>1.0162724100224085</v>
      </c>
    </row>
    <row r="325" spans="1:6" x14ac:dyDescent="0.35">
      <c r="A325" s="3" t="s">
        <v>141</v>
      </c>
      <c r="B325" s="4">
        <v>49370.718000000001</v>
      </c>
      <c r="C325" s="5">
        <f>B325/59658.446</f>
        <v>0.82755621894676901</v>
      </c>
      <c r="D325" s="4">
        <v>67507.817999999999</v>
      </c>
      <c r="E325" s="5">
        <f>D325/56260.978</f>
        <v>1.1999048079114443</v>
      </c>
      <c r="F325" s="5">
        <f t="shared" si="5"/>
        <v>0.68968489291014201</v>
      </c>
    </row>
    <row r="326" spans="1:6" x14ac:dyDescent="0.35">
      <c r="A326" s="3" t="s">
        <v>337</v>
      </c>
      <c r="B326" s="4">
        <v>82512.081999999995</v>
      </c>
      <c r="C326" s="5">
        <f>B326/83557.224</f>
        <v>0.98749190135852283</v>
      </c>
      <c r="D326" s="4">
        <v>99495.534</v>
      </c>
      <c r="E326" s="5">
        <f>D326/100502.342</f>
        <v>0.9899822433988652</v>
      </c>
      <c r="F326" s="5">
        <f t="shared" si="5"/>
        <v>0.99748445787088824</v>
      </c>
    </row>
    <row r="327" spans="1:6" x14ac:dyDescent="0.35">
      <c r="A327" s="3" t="s">
        <v>140</v>
      </c>
      <c r="B327" s="4">
        <v>43703.525000000001</v>
      </c>
      <c r="C327" s="5">
        <f>B327/59658.446</f>
        <v>0.73256224273759996</v>
      </c>
      <c r="D327" s="4">
        <v>64377.847999999998</v>
      </c>
      <c r="E327" s="5">
        <f>D327/56260.978</f>
        <v>1.1442717543943157</v>
      </c>
      <c r="F327" s="5">
        <f t="shared" si="5"/>
        <v>0.64019953295566467</v>
      </c>
    </row>
    <row r="328" spans="1:6" x14ac:dyDescent="0.35">
      <c r="A328" s="3" t="s">
        <v>222</v>
      </c>
      <c r="B328" s="4">
        <v>44570.311999999998</v>
      </c>
      <c r="C328" s="5">
        <f>B328/60425.697</f>
        <v>0.73760526088759881</v>
      </c>
      <c r="D328" s="4">
        <v>50892.141000000003</v>
      </c>
      <c r="E328" s="5">
        <f>D328/59883.049</f>
        <v>0.84985888076607463</v>
      </c>
      <c r="F328" s="5">
        <f t="shared" si="5"/>
        <v>0.86791498868931172</v>
      </c>
    </row>
    <row r="329" spans="1:6" x14ac:dyDescent="0.35">
      <c r="A329" s="3" t="s">
        <v>231</v>
      </c>
      <c r="B329" s="4">
        <v>38138.22</v>
      </c>
      <c r="C329" s="5">
        <f>B329/59899.454</f>
        <v>0.63670396728491052</v>
      </c>
      <c r="D329" s="4">
        <v>92833.182000000001</v>
      </c>
      <c r="E329" s="5">
        <f>D329/94704.011</f>
        <v>0.98024551462767506</v>
      </c>
      <c r="F329" s="5">
        <f t="shared" si="5"/>
        <v>0.6495352009100992</v>
      </c>
    </row>
    <row r="330" spans="1:6" x14ac:dyDescent="0.35">
      <c r="A330" s="3" t="s">
        <v>236</v>
      </c>
      <c r="B330" s="4">
        <v>40967.805999999997</v>
      </c>
      <c r="C330" s="5">
        <f>B330/51849.362</f>
        <v>0.79013134240687466</v>
      </c>
      <c r="D330" s="4">
        <v>49478.563000000002</v>
      </c>
      <c r="E330" s="5">
        <f>D330/53674.927</f>
        <v>0.92181891556182272</v>
      </c>
      <c r="F330" s="5">
        <f t="shared" si="5"/>
        <v>0.85714377202306791</v>
      </c>
    </row>
    <row r="331" spans="1:6" x14ac:dyDescent="0.35">
      <c r="A331" s="3" t="s">
        <v>315</v>
      </c>
      <c r="B331" s="4">
        <v>49259.868999999999</v>
      </c>
      <c r="C331" s="5">
        <f>B331/48436.626</f>
        <v>1.0169962911950143</v>
      </c>
      <c r="D331" s="4">
        <v>95461.751000000004</v>
      </c>
      <c r="E331" s="5">
        <f>D331/91190.215</f>
        <v>1.0468420433047561</v>
      </c>
      <c r="F331" s="5">
        <f t="shared" si="5"/>
        <v>0.9714897273178652</v>
      </c>
    </row>
    <row r="332" spans="1:6" x14ac:dyDescent="0.35">
      <c r="A332" s="3" t="s">
        <v>263</v>
      </c>
      <c r="B332" s="4">
        <v>19831.25</v>
      </c>
      <c r="C332" s="5">
        <f>B332/39763.04</f>
        <v>0.49873576064606728</v>
      </c>
      <c r="D332" s="4">
        <v>49414.525000000001</v>
      </c>
      <c r="E332" s="5">
        <f>D332/81714.283</f>
        <v>0.60472322812891843</v>
      </c>
      <c r="F332" s="5">
        <f t="shared" si="5"/>
        <v>0.82473392363182696</v>
      </c>
    </row>
    <row r="333" spans="1:6" x14ac:dyDescent="0.35">
      <c r="A333" s="3" t="s">
        <v>58</v>
      </c>
      <c r="B333" s="4">
        <v>51805.052000000003</v>
      </c>
      <c r="C333" s="5">
        <f>B333/51622.709</f>
        <v>1.0035322245486962</v>
      </c>
      <c r="D333" s="4">
        <v>80301.182000000001</v>
      </c>
      <c r="E333" s="5">
        <f>D333/54382.827</f>
        <v>1.4765907995183849</v>
      </c>
      <c r="F333" s="5">
        <f t="shared" si="5"/>
        <v>0.6796278460329126</v>
      </c>
    </row>
    <row r="334" spans="1:6" x14ac:dyDescent="0.35">
      <c r="A334" s="3" t="s">
        <v>71</v>
      </c>
      <c r="B334" s="4">
        <v>67606.869000000006</v>
      </c>
      <c r="C334" s="5">
        <f>B334/62765.576</f>
        <v>1.0771329335048245</v>
      </c>
      <c r="D334" s="4">
        <v>102761.55499999999</v>
      </c>
      <c r="E334" s="5">
        <f>D334/63001.09</f>
        <v>1.6311075729007227</v>
      </c>
      <c r="F334" s="5">
        <f t="shared" si="5"/>
        <v>0.66036903475917108</v>
      </c>
    </row>
    <row r="335" spans="1:6" x14ac:dyDescent="0.35">
      <c r="A335" s="3" t="s">
        <v>235</v>
      </c>
      <c r="B335" s="4">
        <v>75781.160999999993</v>
      </c>
      <c r="C335" s="5">
        <f>B335/51849.362</f>
        <v>1.4615640015011175</v>
      </c>
      <c r="D335" s="4">
        <v>67506.554999999993</v>
      </c>
      <c r="E335" s="5">
        <f>D335/53674.927</f>
        <v>1.2576925349148587</v>
      </c>
      <c r="F335" s="5">
        <f t="shared" si="5"/>
        <v>1.162099607755134</v>
      </c>
    </row>
    <row r="336" spans="1:6" x14ac:dyDescent="0.35">
      <c r="A336" s="3" t="s">
        <v>282</v>
      </c>
      <c r="B336" s="4">
        <v>71171.202999999994</v>
      </c>
      <c r="C336" s="5">
        <f>B336/57609.674</f>
        <v>1.2354036754313171</v>
      </c>
      <c r="D336" s="4">
        <v>81222.312000000005</v>
      </c>
      <c r="E336" s="5">
        <f>D336/83665.756</f>
        <v>0.97079517216099753</v>
      </c>
      <c r="F336" s="5">
        <f t="shared" si="5"/>
        <v>1.2725688289954091</v>
      </c>
    </row>
    <row r="337" spans="1:6" x14ac:dyDescent="0.35">
      <c r="A337" s="3" t="s">
        <v>144</v>
      </c>
      <c r="B337" s="4">
        <v>63863.324000000001</v>
      </c>
      <c r="C337" s="5">
        <f>B337/59658.446</f>
        <v>1.0704825264808271</v>
      </c>
      <c r="D337" s="4">
        <v>72417.554999999993</v>
      </c>
      <c r="E337" s="5">
        <f>D337/56260.978</f>
        <v>1.2871719897937073</v>
      </c>
      <c r="F337" s="5">
        <f t="shared" si="5"/>
        <v>0.83165461567602272</v>
      </c>
    </row>
    <row r="338" spans="1:6" x14ac:dyDescent="0.35">
      <c r="A338" s="3" t="s">
        <v>373</v>
      </c>
      <c r="B338" s="4">
        <v>9312.8700000000008</v>
      </c>
      <c r="C338" s="5">
        <f>B338/17273.619</f>
        <v>0.53913832416935914</v>
      </c>
      <c r="D338" s="4">
        <v>11517.225</v>
      </c>
      <c r="E338" s="5">
        <f>D338/19336.054</f>
        <v>0.59563471430106685</v>
      </c>
      <c r="F338" s="5">
        <f t="shared" si="5"/>
        <v>0.90514926552257446</v>
      </c>
    </row>
    <row r="339" spans="1:6" x14ac:dyDescent="0.35">
      <c r="A339" s="3" t="s">
        <v>94</v>
      </c>
      <c r="B339" s="4">
        <v>61642.233</v>
      </c>
      <c r="C339" s="5">
        <f>B339/85866.546</f>
        <v>0.71788415711981701</v>
      </c>
      <c r="D339" s="4">
        <v>80486.09</v>
      </c>
      <c r="E339" s="5">
        <f>D339/67294.827</f>
        <v>1.196021946828097</v>
      </c>
      <c r="F339" s="5">
        <f t="shared" si="5"/>
        <v>0.60022657529293455</v>
      </c>
    </row>
    <row r="340" spans="1:6" x14ac:dyDescent="0.35">
      <c r="A340" s="3" t="s">
        <v>284</v>
      </c>
      <c r="B340" s="4">
        <v>69125.081999999995</v>
      </c>
      <c r="C340" s="5">
        <f>B340/57609.674</f>
        <v>1.1998867065277958</v>
      </c>
      <c r="D340" s="4">
        <v>79676.070000000007</v>
      </c>
      <c r="E340" s="5">
        <f>D340/83665.756</f>
        <v>0.95231399092359859</v>
      </c>
      <c r="F340" s="5">
        <f t="shared" si="5"/>
        <v>1.2599696297269452</v>
      </c>
    </row>
    <row r="341" spans="1:6" x14ac:dyDescent="0.35">
      <c r="A341" s="3" t="s">
        <v>331</v>
      </c>
      <c r="B341" s="4">
        <v>58672.597000000002</v>
      </c>
      <c r="C341" s="5">
        <f>B341/83557.224</f>
        <v>0.70218461302639734</v>
      </c>
      <c r="D341" s="4">
        <v>79619.926999999996</v>
      </c>
      <c r="E341" s="5">
        <f>D341/100502.342</f>
        <v>0.79221961812591379</v>
      </c>
      <c r="F341" s="5">
        <f t="shared" si="5"/>
        <v>0.8863509523880454</v>
      </c>
    </row>
    <row r="342" spans="1:6" x14ac:dyDescent="0.35">
      <c r="A342" s="3" t="s">
        <v>325</v>
      </c>
      <c r="B342" s="4">
        <v>83339.717999999993</v>
      </c>
      <c r="C342" s="5">
        <f>B342/80096.182</f>
        <v>1.040495513256799</v>
      </c>
      <c r="D342" s="4">
        <v>69545.061000000002</v>
      </c>
      <c r="E342" s="5">
        <f>D342/81937.233</f>
        <v>0.84876018451831303</v>
      </c>
      <c r="F342" s="5">
        <f t="shared" si="5"/>
        <v>1.2259004748759501</v>
      </c>
    </row>
    <row r="343" spans="1:6" x14ac:dyDescent="0.35">
      <c r="A343" s="3" t="s">
        <v>310</v>
      </c>
      <c r="B343" s="4">
        <v>32083.675999999999</v>
      </c>
      <c r="C343" s="5">
        <f>B343/50067.588</f>
        <v>0.64080730232101446</v>
      </c>
      <c r="D343" s="4">
        <v>64291.353999999999</v>
      </c>
      <c r="E343" s="5">
        <f>D343/75710.718</f>
        <v>0.84917110414934915</v>
      </c>
      <c r="F343" s="5">
        <f t="shared" si="5"/>
        <v>0.75462683455643298</v>
      </c>
    </row>
    <row r="344" spans="1:6" x14ac:dyDescent="0.35">
      <c r="A344" s="3" t="s">
        <v>367</v>
      </c>
      <c r="B344" s="4">
        <v>61755.474999999999</v>
      </c>
      <c r="C344" s="5">
        <f>B344/58525.896</f>
        <v>1.0551820513777355</v>
      </c>
      <c r="D344" s="4">
        <v>6313.8109999999997</v>
      </c>
      <c r="E344" s="5">
        <f>D344/7102.598</f>
        <v>0.88894387659276219</v>
      </c>
      <c r="F344" s="5">
        <f t="shared" si="5"/>
        <v>1.1870063782003297</v>
      </c>
    </row>
    <row r="345" spans="1:6" x14ac:dyDescent="0.35">
      <c r="A345" s="3" t="s">
        <v>201</v>
      </c>
      <c r="B345" s="4">
        <v>85747.616999999998</v>
      </c>
      <c r="C345" s="5">
        <f>B345/73415.546</f>
        <v>1.1679762893815433</v>
      </c>
      <c r="D345" s="4">
        <v>96540.191000000006</v>
      </c>
      <c r="E345" s="5">
        <f>D345/94329.484</f>
        <v>1.0234360128589277</v>
      </c>
      <c r="F345" s="5">
        <f t="shared" si="5"/>
        <v>1.1412303990738493</v>
      </c>
    </row>
    <row r="346" spans="1:6" x14ac:dyDescent="0.35">
      <c r="A346" s="3" t="s">
        <v>330</v>
      </c>
      <c r="B346" s="4">
        <v>57370.404000000002</v>
      </c>
      <c r="C346" s="5">
        <f>B346/83557.224</f>
        <v>0.68660016756899445</v>
      </c>
      <c r="D346" s="4">
        <v>76841.805999999997</v>
      </c>
      <c r="E346" s="5">
        <f>D346/100502.342</f>
        <v>0.76457726726408026</v>
      </c>
      <c r="F346" s="5">
        <f t="shared" si="5"/>
        <v>0.8980127934301334</v>
      </c>
    </row>
    <row r="347" spans="1:6" x14ac:dyDescent="0.35">
      <c r="A347" s="3" t="s">
        <v>154</v>
      </c>
      <c r="B347" s="4">
        <v>23837.522000000001</v>
      </c>
      <c r="C347" s="5">
        <f>B347/24062.472</f>
        <v>0.99065141769307818</v>
      </c>
      <c r="D347" s="4">
        <v>71572.646999999997</v>
      </c>
      <c r="E347" s="5">
        <f>D347/65512.283</f>
        <v>1.0925072936322491</v>
      </c>
      <c r="F347" s="5">
        <f t="shared" si="5"/>
        <v>0.90676869936443938</v>
      </c>
    </row>
    <row r="348" spans="1:6" x14ac:dyDescent="0.35">
      <c r="A348" s="3" t="s">
        <v>168</v>
      </c>
      <c r="B348" s="4">
        <v>44863.96</v>
      </c>
      <c r="C348" s="5">
        <f>B348/78485.659</f>
        <v>0.57161984204018723</v>
      </c>
      <c r="D348" s="4">
        <v>66838.383000000002</v>
      </c>
      <c r="E348" s="5">
        <f>D348/67017.77</f>
        <v>0.99732329201643088</v>
      </c>
      <c r="F348" s="5">
        <f t="shared" si="5"/>
        <v>0.57315400794907911</v>
      </c>
    </row>
    <row r="349" spans="1:6" x14ac:dyDescent="0.35">
      <c r="A349" s="3" t="s">
        <v>245</v>
      </c>
      <c r="B349" s="4">
        <v>79542.638000000006</v>
      </c>
      <c r="C349" s="5">
        <f>B349/66321.567</f>
        <v>1.1993479888676335</v>
      </c>
      <c r="D349" s="4">
        <v>89614.505000000005</v>
      </c>
      <c r="E349" s="5">
        <f>D349/70805.17</f>
        <v>1.2656491750531778</v>
      </c>
      <c r="F349" s="5">
        <f t="shared" si="5"/>
        <v>0.94761487820449253</v>
      </c>
    </row>
    <row r="350" spans="1:6" x14ac:dyDescent="0.35">
      <c r="A350" s="3" t="s">
        <v>229</v>
      </c>
      <c r="B350" s="4">
        <v>48210.947999999997</v>
      </c>
      <c r="C350" s="5">
        <f>B350/59899.454</f>
        <v>0.80486456520955929</v>
      </c>
      <c r="D350" s="4">
        <v>102578.889</v>
      </c>
      <c r="E350" s="5">
        <f>D350/94704.011</f>
        <v>1.0831525287772659</v>
      </c>
      <c r="F350" s="5">
        <f t="shared" si="5"/>
        <v>0.74307592312796755</v>
      </c>
    </row>
    <row r="351" spans="1:6" x14ac:dyDescent="0.35">
      <c r="A351" s="3" t="s">
        <v>326</v>
      </c>
      <c r="B351" s="4">
        <v>86879.252999999997</v>
      </c>
      <c r="C351" s="5">
        <f>B351/80096.182</f>
        <v>1.0846865709529074</v>
      </c>
      <c r="D351" s="4">
        <v>73391.576000000001</v>
      </c>
      <c r="E351" s="5">
        <f>D351/81937.233</f>
        <v>0.89570483787266786</v>
      </c>
      <c r="F351" s="5">
        <f t="shared" si="5"/>
        <v>1.2109866164495418</v>
      </c>
    </row>
    <row r="352" spans="1:6" x14ac:dyDescent="0.35">
      <c r="A352" s="3" t="s">
        <v>218</v>
      </c>
      <c r="B352" s="4">
        <v>66364.304000000004</v>
      </c>
      <c r="C352" s="5">
        <f>B352/60425.697</f>
        <v>1.0982794952286608</v>
      </c>
      <c r="D352" s="4">
        <v>83572.010999999999</v>
      </c>
      <c r="E352" s="5">
        <f>D352/59883.049</f>
        <v>1.3955871051255255</v>
      </c>
      <c r="F352" s="5">
        <f t="shared" si="5"/>
        <v>0.78696592365682283</v>
      </c>
    </row>
    <row r="353" spans="1:6" x14ac:dyDescent="0.35">
      <c r="A353" s="3" t="s">
        <v>25</v>
      </c>
      <c r="B353" s="4">
        <v>51424.777000000002</v>
      </c>
      <c r="C353" s="5">
        <f>B353/78475.111</f>
        <v>0.65530046845043644</v>
      </c>
      <c r="D353" s="4">
        <v>71044.847999999998</v>
      </c>
      <c r="E353" s="5">
        <f>D353/89161.454</f>
        <v>0.7968112319029701</v>
      </c>
      <c r="F353" s="5">
        <f t="shared" si="5"/>
        <v>0.82240365373041602</v>
      </c>
    </row>
    <row r="354" spans="1:6" x14ac:dyDescent="0.35">
      <c r="A354" s="3" t="s">
        <v>62</v>
      </c>
      <c r="B354" s="4">
        <v>53290.294999999998</v>
      </c>
      <c r="C354" s="5">
        <f>B354/51622.709</f>
        <v>1.0323033415390888</v>
      </c>
      <c r="D354" s="4">
        <v>65056.212</v>
      </c>
      <c r="E354" s="5">
        <f>D354/54382.827</f>
        <v>1.1962638867596935</v>
      </c>
      <c r="F354" s="5">
        <f t="shared" si="5"/>
        <v>0.86293948431000211</v>
      </c>
    </row>
    <row r="355" spans="1:6" x14ac:dyDescent="0.35">
      <c r="A355" s="3" t="s">
        <v>374</v>
      </c>
      <c r="B355" s="4">
        <v>18891.669000000002</v>
      </c>
      <c r="C355" s="5">
        <f>B355/17273.619</f>
        <v>1.0936717430203828</v>
      </c>
      <c r="D355" s="4">
        <v>20807.024000000001</v>
      </c>
      <c r="E355" s="5">
        <f>D355/19336.054</f>
        <v>1.0760739497314189</v>
      </c>
      <c r="F355" s="5">
        <f t="shared" si="5"/>
        <v>1.0163537025437297</v>
      </c>
    </row>
    <row r="356" spans="1:6" x14ac:dyDescent="0.35">
      <c r="A356" s="3" t="s">
        <v>268</v>
      </c>
      <c r="B356" s="4">
        <v>45579.290999999997</v>
      </c>
      <c r="C356" s="5">
        <f>B356/45094.534</f>
        <v>1.0107497950860296</v>
      </c>
      <c r="D356" s="4">
        <v>87877.375</v>
      </c>
      <c r="E356" s="5">
        <f>D356/75111.798</f>
        <v>1.1699543525772078</v>
      </c>
      <c r="F356" s="5">
        <f t="shared" si="5"/>
        <v>0.86392241958801386</v>
      </c>
    </row>
    <row r="357" spans="1:6" x14ac:dyDescent="0.35">
      <c r="A357" s="3" t="s">
        <v>189</v>
      </c>
      <c r="B357" s="4">
        <v>76644.131999999998</v>
      </c>
      <c r="C357" s="5">
        <f>B357/67463.182</f>
        <v>1.1360883036913378</v>
      </c>
      <c r="D357" s="4">
        <v>82267.403999999995</v>
      </c>
      <c r="E357" s="5">
        <f>D357/74628.09</f>
        <v>1.1023651281977067</v>
      </c>
      <c r="F357" s="5">
        <f t="shared" si="5"/>
        <v>1.0305916566399069</v>
      </c>
    </row>
    <row r="358" spans="1:6" x14ac:dyDescent="0.35">
      <c r="A358" s="3" t="s">
        <v>72</v>
      </c>
      <c r="B358" s="4">
        <v>68253.626000000004</v>
      </c>
      <c r="C358" s="5">
        <f>B358/62765.576</f>
        <v>1.0874372601949833</v>
      </c>
      <c r="D358" s="4">
        <v>63001.09</v>
      </c>
      <c r="E358" s="5">
        <f>D358/63001.09</f>
        <v>1</v>
      </c>
      <c r="F358" s="5">
        <f t="shared" si="5"/>
        <v>1.0874372601949833</v>
      </c>
    </row>
    <row r="359" spans="1:6" x14ac:dyDescent="0.35">
      <c r="A359" s="3" t="s">
        <v>137</v>
      </c>
      <c r="B359" s="4">
        <v>53884.010999999999</v>
      </c>
      <c r="C359" s="5">
        <f>B359/59658.446</f>
        <v>0.90320842416847391</v>
      </c>
      <c r="D359" s="4">
        <v>58467.635000000002</v>
      </c>
      <c r="E359" s="5">
        <f>D359/56260.978</f>
        <v>1.0392218030763702</v>
      </c>
      <c r="F359" s="5">
        <f t="shared" si="5"/>
        <v>0.86911997178536771</v>
      </c>
    </row>
    <row r="360" spans="1:6" x14ac:dyDescent="0.35">
      <c r="A360" s="3" t="s">
        <v>95</v>
      </c>
      <c r="B360" s="4">
        <v>63176.767999999996</v>
      </c>
      <c r="C360" s="5">
        <f>B360/85866.546</f>
        <v>0.7357553196561557</v>
      </c>
      <c r="D360" s="4">
        <v>85586.262000000002</v>
      </c>
      <c r="E360" s="5">
        <f>D360/67294.827</f>
        <v>1.2718104171662408</v>
      </c>
      <c r="F360" s="5">
        <f t="shared" si="5"/>
        <v>0.57851021640121048</v>
      </c>
    </row>
    <row r="361" spans="1:6" x14ac:dyDescent="0.35">
      <c r="A361" s="3" t="s">
        <v>221</v>
      </c>
      <c r="B361" s="4">
        <v>63421.082000000002</v>
      </c>
      <c r="C361" s="5">
        <f>B361/60425.697</f>
        <v>1.0495713768928474</v>
      </c>
      <c r="D361" s="4">
        <v>75310.767999999996</v>
      </c>
      <c r="E361" s="5">
        <f>D361/59883.049</f>
        <v>1.257630819699912</v>
      </c>
      <c r="F361" s="5">
        <f t="shared" si="5"/>
        <v>0.83456238544097516</v>
      </c>
    </row>
    <row r="362" spans="1:6" x14ac:dyDescent="0.35">
      <c r="A362" s="3" t="s">
        <v>183</v>
      </c>
      <c r="B362" s="4">
        <v>26718.157999999999</v>
      </c>
      <c r="C362" s="5">
        <f>B362/28193.158</f>
        <v>0.94768234193558598</v>
      </c>
      <c r="D362" s="4">
        <v>99168.25</v>
      </c>
      <c r="E362" s="5">
        <f>D362/82040.472</f>
        <v>1.2087722996035422</v>
      </c>
      <c r="F362" s="5">
        <f t="shared" si="5"/>
        <v>0.78400401981945689</v>
      </c>
    </row>
    <row r="363" spans="1:6" x14ac:dyDescent="0.35">
      <c r="A363" s="3" t="s">
        <v>4</v>
      </c>
      <c r="B363" s="4">
        <v>47819.777000000002</v>
      </c>
      <c r="C363" s="5">
        <f>B363/48196.141</f>
        <v>0.99219099305066771</v>
      </c>
      <c r="D363" s="4">
        <v>61832.877</v>
      </c>
      <c r="E363" s="5">
        <f>D363/70209.534</f>
        <v>0.88069060535282861</v>
      </c>
      <c r="F363" s="5">
        <f t="shared" si="5"/>
        <v>1.1266056286057111</v>
      </c>
    </row>
    <row r="364" spans="1:6" x14ac:dyDescent="0.35">
      <c r="A364" s="3" t="s">
        <v>338</v>
      </c>
      <c r="B364" s="4">
        <v>76212.415999999997</v>
      </c>
      <c r="C364" s="5">
        <f>B364/73477.295</f>
        <v>1.0372240295454536</v>
      </c>
      <c r="D364" s="4">
        <v>89348.815000000002</v>
      </c>
      <c r="E364" s="5">
        <f>D364/100502.342</f>
        <v>0.88902221800960612</v>
      </c>
      <c r="F364" s="5">
        <f t="shared" si="5"/>
        <v>1.1667020334628422</v>
      </c>
    </row>
    <row r="365" spans="1:6" x14ac:dyDescent="0.35">
      <c r="A365" s="3" t="s">
        <v>5</v>
      </c>
      <c r="B365" s="4">
        <v>55100.919000000002</v>
      </c>
      <c r="C365" s="5">
        <f>B365/48196.141</f>
        <v>1.1432641256485658</v>
      </c>
      <c r="D365" s="4">
        <v>69352.998999999996</v>
      </c>
      <c r="E365" s="5">
        <f>D365/70209.534</f>
        <v>0.98780030358839865</v>
      </c>
      <c r="F365" s="5">
        <f t="shared" si="5"/>
        <v>1.1573838573397994</v>
      </c>
    </row>
    <row r="366" spans="1:6" x14ac:dyDescent="0.35">
      <c r="A366" s="3" t="s">
        <v>7</v>
      </c>
      <c r="B366" s="4">
        <v>50565.847999999998</v>
      </c>
      <c r="C366" s="5">
        <f>B366/48196.141</f>
        <v>1.0491679821419726</v>
      </c>
      <c r="D366" s="4">
        <v>96043.948000000004</v>
      </c>
      <c r="E366" s="5">
        <f>D366/70209.534</f>
        <v>1.3679616218503887</v>
      </c>
      <c r="F366" s="5">
        <f t="shared" si="5"/>
        <v>0.76695717583275747</v>
      </c>
    </row>
    <row r="367" spans="1:6" x14ac:dyDescent="0.35">
      <c r="A367" s="3" t="s">
        <v>135</v>
      </c>
      <c r="B367" s="4">
        <v>51908.182000000001</v>
      </c>
      <c r="C367" s="5">
        <f>B367/48147.454</f>
        <v>1.0781085537773192</v>
      </c>
      <c r="D367" s="4">
        <v>55121.241000000002</v>
      </c>
      <c r="E367" s="5">
        <f>D367/44980.957</f>
        <v>1.225435043545205</v>
      </c>
      <c r="F367" s="5">
        <f t="shared" si="5"/>
        <v>0.87977617374017003</v>
      </c>
    </row>
    <row r="368" spans="1:6" x14ac:dyDescent="0.35">
      <c r="A368" s="3" t="s">
        <v>176</v>
      </c>
      <c r="B368" s="4">
        <v>46990.877</v>
      </c>
      <c r="C368" s="5">
        <f>B368/22426.501</f>
        <v>2.0953280674502008</v>
      </c>
      <c r="D368" s="4">
        <v>80379.475000000006</v>
      </c>
      <c r="E368" s="5">
        <f>D368/82826.333</f>
        <v>0.97045797017236057</v>
      </c>
      <c r="F368" s="5">
        <f t="shared" si="5"/>
        <v>2.1591126373850638</v>
      </c>
    </row>
    <row r="369" spans="1:6" x14ac:dyDescent="0.35">
      <c r="A369" s="3" t="s">
        <v>320</v>
      </c>
      <c r="B369" s="4">
        <v>50945.576000000001</v>
      </c>
      <c r="C369" s="5">
        <f>B369/48436.626</f>
        <v>1.0517986120668275</v>
      </c>
      <c r="D369" s="4">
        <v>107256.52899999999</v>
      </c>
      <c r="E369" s="5">
        <f>D369/91190.215</f>
        <v>1.1761846268264637</v>
      </c>
      <c r="F369" s="5">
        <f t="shared" si="5"/>
        <v>0.8942461821701837</v>
      </c>
    </row>
    <row r="370" spans="1:6" x14ac:dyDescent="0.35">
      <c r="A370" s="3" t="s">
        <v>228</v>
      </c>
      <c r="B370" s="4">
        <v>46381.483999999997</v>
      </c>
      <c r="C370" s="5">
        <f>B370/59899.454</f>
        <v>0.77432231686118536</v>
      </c>
      <c r="D370" s="4">
        <v>97101.767999999996</v>
      </c>
      <c r="E370" s="5">
        <f>D370/94704.011</f>
        <v>1.0253184313386685</v>
      </c>
      <c r="F370" s="5">
        <f t="shared" si="5"/>
        <v>0.75520179214004812</v>
      </c>
    </row>
    <row r="371" spans="1:6" x14ac:dyDescent="0.35">
      <c r="A371" s="3" t="s">
        <v>194</v>
      </c>
      <c r="B371" s="4">
        <v>62613.283000000003</v>
      </c>
      <c r="C371" s="5">
        <f>B371/67463.182</f>
        <v>0.92811043214653</v>
      </c>
      <c r="D371" s="4">
        <v>76754.524999999994</v>
      </c>
      <c r="E371" s="5">
        <f>D371/74628.09</f>
        <v>1.0284937615313483</v>
      </c>
      <c r="F371" s="5">
        <f t="shared" si="5"/>
        <v>0.90239772652062056</v>
      </c>
    </row>
    <row r="372" spans="1:6" x14ac:dyDescent="0.35">
      <c r="A372" s="3" t="s">
        <v>151</v>
      </c>
      <c r="B372" s="4">
        <v>51481.697</v>
      </c>
      <c r="C372" s="5">
        <f>B372/52876.446</f>
        <v>0.97362248968094411</v>
      </c>
      <c r="D372" s="4">
        <v>85943.668000000005</v>
      </c>
      <c r="E372" s="5">
        <f>D372/70610.697</f>
        <v>1.2171479910473055</v>
      </c>
      <c r="F372" s="5">
        <f t="shared" si="5"/>
        <v>0.79992120665884037</v>
      </c>
    </row>
    <row r="373" spans="1:6" x14ac:dyDescent="0.35">
      <c r="A373" s="3" t="s">
        <v>105</v>
      </c>
      <c r="B373" s="4">
        <v>53434.889000000003</v>
      </c>
      <c r="C373" s="5">
        <f>B373/61078.496</f>
        <v>0.87485600496777138</v>
      </c>
      <c r="D373" s="4">
        <v>59867.919000000002</v>
      </c>
      <c r="E373" s="5">
        <f>D373/66929.756</f>
        <v>0.89448882795867368</v>
      </c>
      <c r="F373" s="5">
        <f t="shared" si="5"/>
        <v>0.97805134913120528</v>
      </c>
    </row>
    <row r="374" spans="1:6" x14ac:dyDescent="0.35">
      <c r="A374" s="3" t="s">
        <v>255</v>
      </c>
      <c r="B374" s="4">
        <v>37002.472000000002</v>
      </c>
      <c r="C374" s="5">
        <f>B374/55821.149</f>
        <v>0.66287549903352949</v>
      </c>
      <c r="D374" s="4">
        <v>45529.735000000001</v>
      </c>
      <c r="E374" s="5">
        <f>D374/77292.919</f>
        <v>0.58905441260408353</v>
      </c>
      <c r="F374" s="5">
        <f t="shared" si="5"/>
        <v>1.1253213367897521</v>
      </c>
    </row>
    <row r="375" spans="1:6" x14ac:dyDescent="0.35">
      <c r="A375" s="3" t="s">
        <v>200</v>
      </c>
      <c r="B375" s="4">
        <v>68916.425000000003</v>
      </c>
      <c r="C375" s="5">
        <f>B375/73415.546</f>
        <v>0.93871705319742493</v>
      </c>
      <c r="D375" s="4">
        <v>95185.312000000005</v>
      </c>
      <c r="E375" s="5">
        <f>D375/94329.484</f>
        <v>1.0090727518450118</v>
      </c>
      <c r="F375" s="5">
        <f t="shared" si="5"/>
        <v>0.93027688190078772</v>
      </c>
    </row>
    <row r="376" spans="1:6" x14ac:dyDescent="0.35">
      <c r="A376" s="3" t="s">
        <v>131</v>
      </c>
      <c r="B376" s="4">
        <v>42782.798000000003</v>
      </c>
      <c r="C376" s="5">
        <f>B376/48147.454</f>
        <v>0.88857861518492764</v>
      </c>
      <c r="D376" s="4">
        <v>74223.767999999996</v>
      </c>
      <c r="E376" s="5">
        <f>D376/44980.957</f>
        <v>1.6501153588172879</v>
      </c>
      <c r="F376" s="5">
        <f t="shared" si="5"/>
        <v>0.53849484548874937</v>
      </c>
    </row>
    <row r="377" spans="1:6" x14ac:dyDescent="0.35">
      <c r="A377" s="3" t="s">
        <v>349</v>
      </c>
      <c r="B377" s="4">
        <v>66338.304000000004</v>
      </c>
      <c r="C377" s="5">
        <f>B377/82805.467</f>
        <v>0.80113435022351842</v>
      </c>
      <c r="D377" s="4">
        <v>83873.019</v>
      </c>
      <c r="E377" s="5">
        <f>D377/88987.162</f>
        <v>0.94252942913271021</v>
      </c>
      <c r="F377" s="5">
        <f t="shared" si="5"/>
        <v>0.84998338031810883</v>
      </c>
    </row>
    <row r="378" spans="1:6" x14ac:dyDescent="0.35">
      <c r="A378" s="3" t="s">
        <v>357</v>
      </c>
      <c r="B378" s="4">
        <v>48721.09</v>
      </c>
      <c r="C378" s="5">
        <f>B378/49582.798</f>
        <v>0.9826208274894046</v>
      </c>
      <c r="D378" s="4">
        <v>34493.279000000002</v>
      </c>
      <c r="E378" s="5">
        <f>D378/28640.38</f>
        <v>1.2043582871456315</v>
      </c>
      <c r="F378" s="5">
        <f t="shared" si="5"/>
        <v>0.81588746303913273</v>
      </c>
    </row>
    <row r="379" spans="1:6" x14ac:dyDescent="0.35">
      <c r="A379" s="3" t="s">
        <v>37</v>
      </c>
      <c r="B379" s="4">
        <v>42836.512999999999</v>
      </c>
      <c r="C379" s="5">
        <f>B379/31453.007</f>
        <v>1.3619210716482528</v>
      </c>
      <c r="D379" s="4">
        <v>87183.604999999996</v>
      </c>
      <c r="E379" s="5">
        <f>D379/88798.898</f>
        <v>0.98180953777151603</v>
      </c>
      <c r="F379" s="5">
        <f t="shared" si="5"/>
        <v>1.3871540449072264</v>
      </c>
    </row>
    <row r="380" spans="1:6" x14ac:dyDescent="0.35">
      <c r="A380" s="3" t="s">
        <v>43</v>
      </c>
      <c r="B380" s="4">
        <v>104329.20299999999</v>
      </c>
      <c r="C380" s="5">
        <f>B380/31453.007</f>
        <v>3.3169866079894996</v>
      </c>
      <c r="D380" s="4">
        <v>114851.726</v>
      </c>
      <c r="E380" s="5">
        <f>D380/88798.898</f>
        <v>1.2933913436628459</v>
      </c>
      <c r="F380" s="5">
        <f t="shared" si="5"/>
        <v>2.5645653376617568</v>
      </c>
    </row>
    <row r="381" spans="1:6" x14ac:dyDescent="0.35">
      <c r="A381" s="10" t="s">
        <v>210</v>
      </c>
      <c r="B381" s="4">
        <v>89005.274000000005</v>
      </c>
      <c r="C381" s="5">
        <f>B381/83758.567</f>
        <v>1.0626408400707239</v>
      </c>
      <c r="D381" s="4">
        <v>68430.764999999999</v>
      </c>
      <c r="E381" s="5">
        <f>D381/68389.915</f>
        <v>1.0005973102905596</v>
      </c>
      <c r="F381" s="5">
        <f t="shared" si="5"/>
        <v>1.0620064926640145</v>
      </c>
    </row>
    <row r="382" spans="1:6" x14ac:dyDescent="0.35">
      <c r="A382" s="3" t="s">
        <v>234</v>
      </c>
      <c r="B382" s="4">
        <v>87454.767999999996</v>
      </c>
      <c r="C382" s="5">
        <f>B382/51849.362</f>
        <v>1.6867086619117897</v>
      </c>
      <c r="D382" s="4">
        <v>76220.576000000001</v>
      </c>
      <c r="E382" s="5">
        <f>D382/53674.927</f>
        <v>1.4200406085321735</v>
      </c>
      <c r="F382" s="5">
        <f t="shared" si="5"/>
        <v>1.18778903348071</v>
      </c>
    </row>
    <row r="383" spans="1:6" x14ac:dyDescent="0.35">
      <c r="A383" s="3" t="s">
        <v>112</v>
      </c>
      <c r="B383" s="4">
        <v>37726.504999999997</v>
      </c>
      <c r="C383" s="5">
        <f>B383/56110.668</f>
        <v>0.67235886409336632</v>
      </c>
      <c r="D383" s="4">
        <v>77440.554999999993</v>
      </c>
      <c r="E383" s="5">
        <f>D383/110074.2</f>
        <v>0.70353048216566638</v>
      </c>
      <c r="F383" s="5">
        <f t="shared" si="5"/>
        <v>0.95569258353050324</v>
      </c>
    </row>
    <row r="384" spans="1:6" x14ac:dyDescent="0.35">
      <c r="A384" s="3" t="s">
        <v>230</v>
      </c>
      <c r="B384" s="4">
        <v>51009.798000000003</v>
      </c>
      <c r="C384" s="5">
        <f>B384/59899.454</f>
        <v>0.85159036675025457</v>
      </c>
      <c r="D384" s="4">
        <v>85987.232999999993</v>
      </c>
      <c r="E384" s="5">
        <f>D384/94704.011</f>
        <v>0.90795766823434743</v>
      </c>
      <c r="F384" s="5">
        <f t="shared" si="5"/>
        <v>0.93791857984557025</v>
      </c>
    </row>
    <row r="385" spans="1:6" x14ac:dyDescent="0.35">
      <c r="A385" s="3" t="s">
        <v>256</v>
      </c>
      <c r="B385" s="4">
        <v>50354.856</v>
      </c>
      <c r="C385" s="5">
        <f>B385/55821.149</f>
        <v>0.90207487488299465</v>
      </c>
      <c r="D385" s="4">
        <v>59104.271000000001</v>
      </c>
      <c r="E385" s="5">
        <f>D385/77292.919</f>
        <v>0.76467898695868897</v>
      </c>
      <c r="F385" s="5">
        <f t="shared" si="5"/>
        <v>1.1796778651794291</v>
      </c>
    </row>
    <row r="386" spans="1:6" x14ac:dyDescent="0.35">
      <c r="A386" s="3" t="s">
        <v>285</v>
      </c>
      <c r="B386" s="4">
        <v>50987.919000000002</v>
      </c>
      <c r="C386" s="5">
        <f>B386/81856.517</f>
        <v>0.62289382530165549</v>
      </c>
      <c r="D386" s="4">
        <v>29648.207999999999</v>
      </c>
      <c r="E386" s="5">
        <f>D386/43644.007</f>
        <v>0.67931911018161095</v>
      </c>
      <c r="F386" s="5">
        <f t="shared" si="5"/>
        <v>0.91693846966137815</v>
      </c>
    </row>
    <row r="387" spans="1:6" x14ac:dyDescent="0.35">
      <c r="A387" s="3" t="s">
        <v>350</v>
      </c>
      <c r="B387" s="4">
        <v>66464.395000000004</v>
      </c>
      <c r="C387" s="5">
        <f>B387/82805.467</f>
        <v>0.80265708784662737</v>
      </c>
      <c r="D387" s="4">
        <v>94112.99</v>
      </c>
      <c r="E387" s="5">
        <f>D387/88987.162</f>
        <v>1.0576018819433752</v>
      </c>
      <c r="F387" s="5">
        <f t="shared" si="5"/>
        <v>0.75894067659157416</v>
      </c>
    </row>
    <row r="388" spans="1:6" x14ac:dyDescent="0.35">
      <c r="A388" s="3" t="s">
        <v>108</v>
      </c>
      <c r="B388" s="4">
        <v>79365.103000000003</v>
      </c>
      <c r="C388" s="5">
        <f>B388/61078.496</f>
        <v>1.2993951750219914</v>
      </c>
      <c r="D388" s="4">
        <v>75825.453999999998</v>
      </c>
      <c r="E388" s="5">
        <f>D388/66929.756</f>
        <v>1.1329109581693382</v>
      </c>
      <c r="F388" s="5">
        <f t="shared" ref="F388:F392" si="6">C388/E388</f>
        <v>1.1469526052794774</v>
      </c>
    </row>
    <row r="389" spans="1:6" x14ac:dyDescent="0.35">
      <c r="A389" s="3" t="s">
        <v>124</v>
      </c>
      <c r="B389" s="4">
        <v>35167.756000000001</v>
      </c>
      <c r="C389" s="5">
        <f>B389/44622.798</f>
        <v>0.78811185260054739</v>
      </c>
      <c r="D389" s="4">
        <v>77284.646999999997</v>
      </c>
      <c r="E389" s="5">
        <f>D389/123575.383</f>
        <v>0.62540487533831879</v>
      </c>
      <c r="F389" s="5">
        <f t="shared" si="6"/>
        <v>1.2601626301269409</v>
      </c>
    </row>
    <row r="390" spans="1:6" x14ac:dyDescent="0.35">
      <c r="A390" s="3" t="s">
        <v>59</v>
      </c>
      <c r="B390" s="4">
        <v>42672.203000000001</v>
      </c>
      <c r="C390" s="5">
        <f>B390/51622.709</f>
        <v>0.82661688676586109</v>
      </c>
      <c r="D390" s="4">
        <v>67913.918999999994</v>
      </c>
      <c r="E390" s="5">
        <f>D390/54382.827</f>
        <v>1.2488118537861226</v>
      </c>
      <c r="F390" s="5">
        <f t="shared" si="6"/>
        <v>0.66192267815182948</v>
      </c>
    </row>
    <row r="391" spans="1:6" x14ac:dyDescent="0.35">
      <c r="A391" s="3" t="s">
        <v>215</v>
      </c>
      <c r="B391" s="4">
        <v>71681.960000000006</v>
      </c>
      <c r="C391" s="5">
        <f>B391/60425.697</f>
        <v>1.1862827167719721</v>
      </c>
      <c r="D391" s="4">
        <v>70980.282999999996</v>
      </c>
      <c r="E391" s="5">
        <f>D391/59883.049</f>
        <v>1.1853151131299275</v>
      </c>
      <c r="F391" s="5">
        <f t="shared" si="6"/>
        <v>1.0008163260818379</v>
      </c>
    </row>
    <row r="392" spans="1:6" x14ac:dyDescent="0.35">
      <c r="A392" s="3" t="s">
        <v>63</v>
      </c>
      <c r="B392" s="4">
        <v>23734.880000000001</v>
      </c>
      <c r="C392" s="5">
        <f>B392/51622.709</f>
        <v>0.45977594860432452</v>
      </c>
      <c r="D392" s="4">
        <v>27676.986000000001</v>
      </c>
      <c r="E392" s="5">
        <f>D392/54382.827</f>
        <v>0.50892878371328509</v>
      </c>
      <c r="F392" s="5">
        <f t="shared" si="6"/>
        <v>0.90341903094903009</v>
      </c>
    </row>
  </sheetData>
  <sortState xmlns:xlrd2="http://schemas.microsoft.com/office/spreadsheetml/2017/richdata2" ref="A4:F392">
    <sortCondition ref="A3:A392"/>
  </sortState>
  <mergeCells count="4">
    <mergeCell ref="F2:F3"/>
    <mergeCell ref="A2:A3"/>
    <mergeCell ref="B2:B3"/>
    <mergeCell ref="D2:D3"/>
  </mergeCells>
  <phoneticPr fontId="1" type="noConversion"/>
  <pageMargins left="0.7" right="0.7" top="0.75" bottom="0.75" header="0.3" footer="0.3"/>
  <pageSetup paperSize="9" orientation="portrait" r:id="rId1"/>
  <ignoredErrors>
    <ignoredError sqref="E26 C26 C391 E39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钟振兴</dc:creator>
  <cp:lastModifiedBy>mingy</cp:lastModifiedBy>
  <dcterms:created xsi:type="dcterms:W3CDTF">2020-12-14T01:13:09Z</dcterms:created>
  <dcterms:modified xsi:type="dcterms:W3CDTF">2021-12-14T04:21:07Z</dcterms:modified>
</cp:coreProperties>
</file>